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ntoval\Documents\03  Materiály do RK a ZK\2024\RK\11. RK_ZÚK+ŘÚZ\ZÚK_2023\"/>
    </mc:Choice>
  </mc:AlternateContent>
  <xr:revisionPtr revIDLastSave="0" documentId="8_{31D29996-4CA0-425D-A079-F6D618CDF41A}" xr6:coauthVersionLast="47" xr6:coauthVersionMax="47" xr10:uidLastSave="{00000000-0000-0000-0000-000000000000}"/>
  <bookViews>
    <workbookView xWindow="-120" yWindow="-120" windowWidth="24240" windowHeight="13140" activeTab="12" xr2:uid="{00000000-000D-0000-FFFF-FFFF00000000}"/>
  </bookViews>
  <sheets>
    <sheet name="ZÚK_2023-Seznam příloh" sheetId="45" r:id="rId1"/>
    <sheet name="1-ZÚK_2023" sheetId="102" r:id="rId2"/>
    <sheet name="2-ZÚK_2023" sheetId="124" r:id="rId3"/>
    <sheet name="3-ZÚK_2023" sheetId="166" r:id="rId4"/>
    <sheet name="4-ZÚK_2023" sheetId="79" r:id="rId5"/>
    <sheet name="5-ZÚK_2023" sheetId="118" r:id="rId6"/>
    <sheet name="6-ZÚK_2023" sheetId="152" r:id="rId7"/>
    <sheet name="7-ZÚK_2023" sheetId="165" r:id="rId8"/>
    <sheet name="8-ZÚK_2023" sheetId="163" r:id="rId9"/>
    <sheet name="9-ZÚK_2023" sheetId="109" r:id="rId10"/>
    <sheet name="10-ZÚK_2023" sheetId="110" r:id="rId11"/>
    <sheet name="11-ZÚK_2023" sheetId="150" r:id="rId12"/>
    <sheet name="12-ZÚK_2023" sheetId="151" r:id="rId13"/>
    <sheet name="13-ZÚK_2023" sheetId="113" r:id="rId14"/>
    <sheet name="14-ZÚK_2023" sheetId="114" r:id="rId15"/>
    <sheet name="15-ZÚK_2023 Turow" sheetId="159" r:id="rId16"/>
    <sheet name="16-ZÚK_2023 " sheetId="160" r:id="rId17"/>
    <sheet name="17-ZÚK_2023_POK" sheetId="161" r:id="rId18"/>
    <sheet name="18-ZÚK_2023" sheetId="148" r:id="rId19"/>
    <sheet name="19-ZÚK_2023" sheetId="145" r:id="rId20"/>
    <sheet name="20-ZÚK_2023" sheetId="167" r:id="rId21"/>
  </sheets>
  <definedNames>
    <definedName name="_xlnm._FilterDatabase" localSheetId="16" hidden="1">#N/A</definedName>
    <definedName name="_xlnm._FilterDatabase" localSheetId="3" hidden="1">'3-ZÚK_2023'!$A$6:$E$240</definedName>
    <definedName name="a" localSheetId="20">#REF!</definedName>
    <definedName name="a">#REF!</definedName>
    <definedName name="aaa" localSheetId="11">#REF!</definedName>
    <definedName name="aaa" localSheetId="12">#REF!</definedName>
    <definedName name="aaa" localSheetId="20">#REF!</definedName>
    <definedName name="aaa" localSheetId="6">#REF!</definedName>
    <definedName name="aaa">#REF!</definedName>
    <definedName name="Excel_BuiltIn__FilterDatabase_3" localSheetId="11">#REF!</definedName>
    <definedName name="Excel_BuiltIn__FilterDatabase_3" localSheetId="12">#REF!</definedName>
    <definedName name="Excel_BuiltIn__FilterDatabase_3" localSheetId="20">#REF!</definedName>
    <definedName name="Excel_BuiltIn__FilterDatabase_3" localSheetId="6">#REF!</definedName>
    <definedName name="Excel_BuiltIn__FilterDatabase_3">#REF!</definedName>
    <definedName name="g" localSheetId="11">#REF!</definedName>
    <definedName name="g" localSheetId="12">#REF!</definedName>
    <definedName name="g" localSheetId="20">#REF!</definedName>
    <definedName name="g" localSheetId="6">#REF!</definedName>
    <definedName name="g">#REF!</definedName>
    <definedName name="i" localSheetId="20">#REF!</definedName>
    <definedName name="i">#REF!</definedName>
    <definedName name="l" localSheetId="11">#REF!</definedName>
    <definedName name="l" localSheetId="12">#REF!</definedName>
    <definedName name="l" localSheetId="20">#REF!</definedName>
    <definedName name="l" localSheetId="6">#REF!</definedName>
    <definedName name="l">#REF!</definedName>
    <definedName name="o" localSheetId="11">#REF!</definedName>
    <definedName name="o" localSheetId="12">#REF!</definedName>
    <definedName name="o" localSheetId="20">#REF!</definedName>
    <definedName name="o" localSheetId="6">#REF!</definedName>
    <definedName name="o">#REF!</definedName>
    <definedName name="_xlnm.Print_Area" localSheetId="16">'16-ZÚK_2023 '!$A$1:$H$104</definedName>
    <definedName name="_xlnm.Print_Area" localSheetId="17">'17-ZÚK_2023_POK'!$A$1:$O$20</definedName>
    <definedName name="_xlnm.Print_Area" localSheetId="18">'18-ZÚK_2023'!$A$1:$O$29</definedName>
    <definedName name="_xlnm.Print_Area" localSheetId="19">'19-ZÚK_2023'!$A$1:$F$23</definedName>
    <definedName name="_xlnm.Print_Area" localSheetId="1">'1-ZÚK_2023'!$A$2:$H$84</definedName>
    <definedName name="_xlnm.Print_Area" localSheetId="20">'20-ZÚK_2023'!$A$1:$C$81</definedName>
    <definedName name="_xlnm.Print_Area" localSheetId="2">'2-ZÚK_2023'!$A$1:$H$118</definedName>
    <definedName name="_xlnm.Print_Area" localSheetId="6">'6-ZÚK_2023'!$A$1:$F$161</definedName>
    <definedName name="_xlnm.Print_Area" localSheetId="7">'7-ZÚK_2023'!$A$1:$C$237</definedName>
    <definedName name="_xlnm.Print_Area" localSheetId="8">'8-ZÚK_2023'!$A$1:$I$118</definedName>
    <definedName name="_xlnm.Print_Area" localSheetId="0">'ZÚK_2023-Seznam příloh'!$A$1:$H$37</definedName>
    <definedName name="p" localSheetId="11">#REF!</definedName>
    <definedName name="p" localSheetId="12">#REF!</definedName>
    <definedName name="p" localSheetId="20">#REF!</definedName>
    <definedName name="p" localSheetId="6">#REF!</definedName>
    <definedName name="p">#REF!</definedName>
    <definedName name="t" localSheetId="20">#REF!</definedName>
    <definedName name="t">#REF!</definedName>
    <definedName name="Text61" localSheetId="20">'20-ZÚK_2023'!#REF!</definedName>
    <definedName name="Text63" localSheetId="20">'20-ZÚK_2023'!#REF!</definedName>
    <definedName name="Text64" localSheetId="20">'20-ZÚK_2023'!#REF!</definedName>
    <definedName name="Text65" localSheetId="20">'20-ZÚK_2023'!#REF!</definedName>
    <definedName name="Text66" localSheetId="20">'20-ZÚK_2023'!#REF!</definedName>
    <definedName name="u" localSheetId="20">#REF!</definedName>
    <definedName name="u">#REF!</definedName>
    <definedName name="x" localSheetId="20">#REF!</definedName>
    <definedName name="x">#REF!</definedName>
    <definedName name="y" localSheetId="20">#REF!</definedName>
    <definedName name="y">#REF!</definedName>
    <definedName name="yy" localSheetId="20">#REF!</definedName>
    <definedName name="yy">#REF!</definedName>
    <definedName name="yyy" localSheetId="20">#REF!</definedName>
    <definedName name="yyy">#REF!</definedName>
    <definedName name="yyyy" localSheetId="20">#REF!</definedName>
    <definedName name="yyyy">#REF!</definedName>
    <definedName name="z" localSheetId="2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67" l="1"/>
  <c r="C80" i="167" s="1"/>
  <c r="O7" i="148"/>
  <c r="N7" i="148"/>
  <c r="M7" i="148"/>
  <c r="N12" i="148"/>
  <c r="O12" i="148"/>
  <c r="M17" i="148"/>
  <c r="B236" i="165"/>
  <c r="B217" i="165"/>
  <c r="B232" i="165"/>
  <c r="B231" i="165"/>
  <c r="C144" i="165"/>
  <c r="B144" i="165"/>
  <c r="C126" i="165"/>
  <c r="B126" i="165"/>
  <c r="C137" i="165"/>
  <c r="B137" i="165"/>
  <c r="C5" i="165"/>
  <c r="B5" i="165"/>
  <c r="C119" i="165"/>
  <c r="B119" i="165"/>
  <c r="C106" i="165"/>
  <c r="B106" i="165"/>
  <c r="I87" i="163" l="1"/>
  <c r="F87" i="163"/>
  <c r="H87" i="163"/>
  <c r="H88" i="163" s="1"/>
  <c r="G87" i="163"/>
  <c r="G88" i="163" s="1"/>
  <c r="H11" i="109"/>
  <c r="G11" i="109"/>
  <c r="I10" i="109"/>
  <c r="H10" i="109"/>
  <c r="G10" i="109"/>
  <c r="G69" i="163"/>
  <c r="H69" i="163"/>
  <c r="I69" i="163"/>
  <c r="F69" i="163"/>
  <c r="F9" i="109"/>
  <c r="F10" i="109" s="1"/>
  <c r="I70" i="163" l="1"/>
  <c r="G70" i="163"/>
  <c r="H70" i="163"/>
  <c r="C18" i="167"/>
  <c r="C20" i="167"/>
  <c r="C60" i="167"/>
  <c r="C21" i="167"/>
  <c r="C7" i="167"/>
  <c r="C11" i="167" s="1"/>
  <c r="C25" i="167" l="1"/>
  <c r="O17" i="148" l="1"/>
  <c r="N17" i="148"/>
  <c r="N11" i="148"/>
  <c r="D21" i="145"/>
  <c r="D22" i="145" s="1"/>
  <c r="E15" i="145"/>
  <c r="D15" i="145"/>
  <c r="F12" i="145"/>
  <c r="F15" i="145" s="1"/>
  <c r="O11" i="148" l="1"/>
  <c r="E213" i="166" l="1"/>
  <c r="D213" i="166"/>
  <c r="C213" i="166"/>
  <c r="E209" i="166"/>
  <c r="E208" i="166" s="1"/>
  <c r="D209" i="166"/>
  <c r="D208" i="166" s="1"/>
  <c r="C209" i="166"/>
  <c r="E202" i="166"/>
  <c r="D202" i="166"/>
  <c r="C202" i="166"/>
  <c r="E197" i="166"/>
  <c r="D197" i="166"/>
  <c r="C197" i="166"/>
  <c r="E194" i="166"/>
  <c r="D194" i="166"/>
  <c r="C194" i="166"/>
  <c r="E192" i="166"/>
  <c r="D192" i="166"/>
  <c r="C192" i="166"/>
  <c r="E190" i="166"/>
  <c r="D190" i="166"/>
  <c r="C190" i="166"/>
  <c r="C189" i="166" s="1"/>
  <c r="E176" i="166"/>
  <c r="D176" i="166"/>
  <c r="C176" i="166"/>
  <c r="E171" i="166"/>
  <c r="D171" i="166"/>
  <c r="C171" i="166"/>
  <c r="E168" i="166"/>
  <c r="D168" i="166"/>
  <c r="C168" i="166"/>
  <c r="E165" i="166"/>
  <c r="D165" i="166"/>
  <c r="C165" i="166"/>
  <c r="E160" i="166"/>
  <c r="D160" i="166"/>
  <c r="C160" i="166"/>
  <c r="E152" i="166"/>
  <c r="D152" i="166"/>
  <c r="C152" i="166"/>
  <c r="E139" i="166"/>
  <c r="D139" i="166"/>
  <c r="C139" i="166"/>
  <c r="E132" i="166"/>
  <c r="D132" i="166"/>
  <c r="C132" i="166"/>
  <c r="E113" i="166"/>
  <c r="D113" i="166"/>
  <c r="C113" i="166"/>
  <c r="E100" i="166"/>
  <c r="D100" i="166"/>
  <c r="C100" i="166"/>
  <c r="E87" i="166"/>
  <c r="D87" i="166"/>
  <c r="D86" i="166" s="1"/>
  <c r="C87" i="166"/>
  <c r="C86" i="166" s="1"/>
  <c r="E35" i="166"/>
  <c r="D35" i="166"/>
  <c r="C35" i="166"/>
  <c r="E9" i="166"/>
  <c r="D9" i="166"/>
  <c r="C9" i="166"/>
  <c r="D151" i="166" l="1"/>
  <c r="C151" i="166"/>
  <c r="D164" i="166"/>
  <c r="E8" i="166"/>
  <c r="E151" i="166"/>
  <c r="E86" i="166"/>
  <c r="C8" i="166"/>
  <c r="E164" i="166"/>
  <c r="E189" i="166"/>
  <c r="D8" i="166"/>
  <c r="C164" i="166"/>
  <c r="C208" i="166"/>
  <c r="D189" i="166"/>
  <c r="F40" i="102"/>
  <c r="G38" i="102"/>
  <c r="G67" i="102"/>
  <c r="H72" i="102"/>
  <c r="H52" i="102"/>
  <c r="H48" i="102"/>
  <c r="H47" i="102"/>
  <c r="H46" i="102"/>
  <c r="H43" i="102"/>
  <c r="D120" i="152"/>
  <c r="D139" i="152"/>
  <c r="D138" i="152"/>
  <c r="D137" i="152"/>
  <c r="D136" i="152"/>
  <c r="D135" i="152"/>
  <c r="D128" i="152"/>
  <c r="D126" i="152"/>
  <c r="D121" i="152"/>
  <c r="D83" i="152"/>
  <c r="D155" i="152" s="1"/>
  <c r="D90" i="152"/>
  <c r="D156" i="152" s="1"/>
  <c r="D14" i="152"/>
  <c r="D118" i="152" s="1"/>
  <c r="E81" i="118"/>
  <c r="D7" i="166" l="1"/>
  <c r="E7" i="166"/>
  <c r="C7" i="166"/>
  <c r="F38" i="102"/>
  <c r="D125" i="152"/>
  <c r="D37" i="150"/>
  <c r="D23" i="159" l="1"/>
  <c r="C23" i="159"/>
  <c r="E22" i="159" l="1"/>
  <c r="E21" i="159"/>
  <c r="E28" i="113" l="1"/>
  <c r="E33" i="151" l="1"/>
  <c r="E29" i="151"/>
  <c r="E28" i="151"/>
  <c r="E27" i="151"/>
  <c r="E26" i="151"/>
  <c r="H89" i="124" l="1"/>
  <c r="H78" i="124"/>
  <c r="H72" i="124"/>
  <c r="H91" i="124"/>
  <c r="E44" i="124"/>
  <c r="H20" i="124"/>
  <c r="J17" i="148" l="1"/>
  <c r="D29" i="152" l="1"/>
  <c r="D149" i="152" s="1"/>
  <c r="D20" i="152"/>
  <c r="D119" i="152" s="1"/>
  <c r="D75" i="152"/>
  <c r="D103" i="152"/>
  <c r="D158" i="152" s="1"/>
  <c r="E33" i="102"/>
  <c r="G28" i="102"/>
  <c r="G7" i="102"/>
  <c r="G17" i="102"/>
  <c r="H70" i="102"/>
  <c r="H71" i="102"/>
  <c r="H51" i="102"/>
  <c r="H50" i="102"/>
  <c r="H49" i="102"/>
  <c r="H45" i="102"/>
  <c r="H44" i="102"/>
  <c r="H41" i="102"/>
  <c r="D124" i="152" l="1"/>
  <c r="D154" i="152"/>
  <c r="D148" i="152"/>
  <c r="G6" i="102"/>
  <c r="B23" i="159"/>
  <c r="D42" i="151"/>
  <c r="G107" i="163" l="1"/>
  <c r="G98" i="163"/>
  <c r="B14" i="113" l="1"/>
  <c r="C14" i="113" l="1"/>
  <c r="E11" i="113"/>
  <c r="E30" i="113" l="1"/>
  <c r="E29" i="113"/>
  <c r="D109" i="152" l="1"/>
  <c r="D46" i="152"/>
  <c r="D69" i="152"/>
  <c r="D129" i="152" l="1"/>
  <c r="D159" i="152"/>
  <c r="D123" i="152"/>
  <c r="D153" i="152"/>
  <c r="D151" i="152"/>
  <c r="D122" i="152"/>
  <c r="D90" i="118"/>
  <c r="D105" i="118" s="1"/>
  <c r="F90" i="118"/>
  <c r="F105" i="118" s="1"/>
  <c r="E89" i="118"/>
  <c r="F82" i="118"/>
  <c r="F104" i="118" s="1"/>
  <c r="D82" i="118"/>
  <c r="D104" i="118" s="1"/>
  <c r="F73" i="118"/>
  <c r="F103" i="118" s="1"/>
  <c r="D73" i="118"/>
  <c r="D103" i="118" s="1"/>
  <c r="D50" i="118"/>
  <c r="F34" i="118"/>
  <c r="F101" i="118" s="1"/>
  <c r="D34" i="118"/>
  <c r="D101" i="118" s="1"/>
  <c r="E33" i="118"/>
  <c r="E34" i="118" s="1"/>
  <c r="E101" i="118" s="1"/>
  <c r="F27" i="118"/>
  <c r="F100" i="118" s="1"/>
  <c r="D27" i="118"/>
  <c r="D100" i="118" s="1"/>
  <c r="F19" i="118"/>
  <c r="F99" i="118" s="1"/>
  <c r="D19" i="118"/>
  <c r="D99" i="118" s="1"/>
  <c r="F9" i="118"/>
  <c r="F98" i="118" s="1"/>
  <c r="E9" i="118"/>
  <c r="E98" i="118" s="1"/>
  <c r="D9" i="118"/>
  <c r="D98" i="118" s="1"/>
  <c r="D102" i="118" l="1"/>
  <c r="E90" i="118"/>
  <c r="E105" i="118" s="1"/>
  <c r="E82" i="118"/>
  <c r="E104" i="118" s="1"/>
  <c r="E73" i="118"/>
  <c r="E103" i="118" s="1"/>
  <c r="E27" i="118"/>
  <c r="E100" i="118" s="1"/>
  <c r="E19" i="118"/>
  <c r="E99" i="118" s="1"/>
  <c r="F67" i="102" l="1"/>
  <c r="F98" i="163" l="1"/>
  <c r="I98" i="163"/>
  <c r="H98" i="163"/>
  <c r="H114" i="163"/>
  <c r="G114" i="163"/>
  <c r="I114" i="163"/>
  <c r="I107" i="163"/>
  <c r="H107" i="163"/>
  <c r="I110" i="163"/>
  <c r="H110" i="163"/>
  <c r="G110" i="163"/>
  <c r="F110" i="163"/>
  <c r="G9" i="109"/>
  <c r="H9" i="109"/>
  <c r="I9" i="109"/>
  <c r="H116" i="163" l="1"/>
  <c r="G111" i="163"/>
  <c r="G116" i="163"/>
  <c r="I116" i="163"/>
  <c r="I88" i="163"/>
  <c r="F107" i="163"/>
  <c r="G108" i="163" s="1"/>
  <c r="F114" i="163"/>
  <c r="H111" i="163"/>
  <c r="H108" i="163" l="1"/>
  <c r="I108" i="163"/>
  <c r="F116" i="163"/>
  <c r="G117" i="163" s="1"/>
  <c r="G115" i="163"/>
  <c r="H115" i="163"/>
  <c r="H117" i="163" l="1"/>
  <c r="I117" i="163"/>
  <c r="K7" i="148"/>
  <c r="O19" i="161" l="1"/>
  <c r="N19" i="161"/>
  <c r="M19" i="161"/>
  <c r="L19" i="161"/>
  <c r="K19" i="161"/>
  <c r="J19" i="161"/>
  <c r="E18" i="161"/>
  <c r="G18" i="161" s="1"/>
  <c r="E19" i="161" l="1"/>
  <c r="G19" i="161"/>
  <c r="F103" i="160" l="1"/>
  <c r="G103" i="160" l="1"/>
  <c r="H103" i="160" s="1"/>
  <c r="C30" i="159"/>
  <c r="E9" i="159"/>
  <c r="E19" i="159"/>
  <c r="E20" i="159"/>
  <c r="C12" i="159"/>
  <c r="B12" i="159"/>
  <c r="D12" i="159" l="1"/>
  <c r="E12" i="159" s="1"/>
  <c r="E23" i="159"/>
  <c r="C16" i="151"/>
  <c r="D30" i="159" l="1"/>
  <c r="B30" i="159"/>
  <c r="E12" i="151"/>
  <c r="E11" i="151"/>
  <c r="E30" i="151"/>
  <c r="E31" i="151"/>
  <c r="E32" i="151"/>
  <c r="D34" i="151"/>
  <c r="C41" i="151" s="1"/>
  <c r="C43" i="151" s="1"/>
  <c r="C34" i="151"/>
  <c r="E100" i="150"/>
  <c r="C100" i="150"/>
  <c r="C66" i="150"/>
  <c r="D66" i="150"/>
  <c r="E66" i="150"/>
  <c r="F72" i="150"/>
  <c r="D13" i="150"/>
  <c r="D29" i="150"/>
  <c r="E13" i="150" l="1"/>
  <c r="C36" i="150" l="1"/>
  <c r="C38" i="150" s="1"/>
  <c r="D30" i="110"/>
  <c r="C37" i="110" s="1"/>
  <c r="C30" i="110"/>
  <c r="B30" i="110"/>
  <c r="F33" i="102" l="1"/>
  <c r="H109" i="124" l="1"/>
  <c r="G108" i="124"/>
  <c r="F108" i="124"/>
  <c r="E108" i="124"/>
  <c r="G82" i="124"/>
  <c r="H108" i="124" l="1"/>
  <c r="G77" i="102"/>
  <c r="F77" i="102" l="1"/>
  <c r="E77" i="102"/>
  <c r="E17" i="102"/>
  <c r="H21" i="102"/>
  <c r="F28" i="102"/>
  <c r="E7" i="102"/>
  <c r="J14" i="148" l="1"/>
  <c r="J12" i="148" s="1"/>
  <c r="D96" i="152" l="1"/>
  <c r="D157" i="152" s="1"/>
  <c r="D53" i="152"/>
  <c r="D152" i="152" s="1"/>
  <c r="D40" i="152"/>
  <c r="D150" i="152" s="1"/>
  <c r="D147" i="152"/>
  <c r="D127" i="152" l="1"/>
  <c r="D130" i="152" s="1"/>
  <c r="B34" i="151"/>
  <c r="E25" i="151"/>
  <c r="B16" i="151"/>
  <c r="E10" i="151"/>
  <c r="D9" i="151"/>
  <c r="D16" i="151" s="1"/>
  <c r="B41" i="151" s="1"/>
  <c r="D140" i="152" l="1"/>
  <c r="D160" i="152"/>
  <c r="B43" i="151"/>
  <c r="D41" i="151"/>
  <c r="D43" i="151" s="1"/>
  <c r="E9" i="151"/>
  <c r="E34" i="151"/>
  <c r="E16" i="151" l="1"/>
  <c r="F128" i="150" l="1"/>
  <c r="F127" i="150"/>
  <c r="F126" i="150"/>
  <c r="E125" i="150"/>
  <c r="D125" i="150"/>
  <c r="C125" i="150"/>
  <c r="F124" i="150"/>
  <c r="F121" i="150"/>
  <c r="F120" i="150"/>
  <c r="F119" i="150"/>
  <c r="E118" i="150"/>
  <c r="D118" i="150"/>
  <c r="C118" i="150"/>
  <c r="F110" i="150"/>
  <c r="F109" i="150"/>
  <c r="F106" i="150"/>
  <c r="F103" i="150"/>
  <c r="F102" i="150"/>
  <c r="F101" i="150"/>
  <c r="D100" i="150"/>
  <c r="F98" i="150"/>
  <c r="F96" i="150"/>
  <c r="E95" i="150"/>
  <c r="D95" i="150"/>
  <c r="C95" i="150"/>
  <c r="F93" i="150"/>
  <c r="E92" i="150"/>
  <c r="D92" i="150"/>
  <c r="C92" i="150"/>
  <c r="F91" i="150"/>
  <c r="F87" i="150"/>
  <c r="F85" i="150"/>
  <c r="F83" i="150"/>
  <c r="F82" i="150"/>
  <c r="F81" i="150"/>
  <c r="F80" i="150"/>
  <c r="F74" i="150"/>
  <c r="E73" i="150"/>
  <c r="D73" i="150"/>
  <c r="C73" i="150"/>
  <c r="F71" i="150"/>
  <c r="F70" i="150"/>
  <c r="F69" i="150"/>
  <c r="F68" i="150"/>
  <c r="F67" i="150"/>
  <c r="F65" i="150"/>
  <c r="F64" i="150"/>
  <c r="F63" i="150"/>
  <c r="F62" i="150"/>
  <c r="E61" i="150"/>
  <c r="D61" i="150"/>
  <c r="C61" i="150"/>
  <c r="E29" i="150"/>
  <c r="E36" i="150" s="1"/>
  <c r="E38" i="150" s="1"/>
  <c r="B29" i="150"/>
  <c r="F28" i="150"/>
  <c r="F27" i="150"/>
  <c r="F26" i="150"/>
  <c r="F25" i="150"/>
  <c r="F24" i="150"/>
  <c r="F23" i="150"/>
  <c r="F21" i="150"/>
  <c r="F20" i="150"/>
  <c r="B13" i="150"/>
  <c r="F10" i="150"/>
  <c r="F9" i="150"/>
  <c r="C129" i="150" l="1"/>
  <c r="E129" i="150"/>
  <c r="D129" i="150"/>
  <c r="F125" i="150"/>
  <c r="F118" i="150"/>
  <c r="F100" i="150"/>
  <c r="F95" i="150"/>
  <c r="F92" i="150"/>
  <c r="D36" i="150"/>
  <c r="D38" i="150" s="1"/>
  <c r="F73" i="150"/>
  <c r="F66" i="150"/>
  <c r="F29" i="150"/>
  <c r="F13" i="150"/>
  <c r="F61" i="150"/>
  <c r="F129" i="150" l="1"/>
  <c r="I12" i="148" l="1"/>
  <c r="K12" i="148"/>
  <c r="L12" i="148"/>
  <c r="M12" i="148"/>
  <c r="H12" i="148"/>
  <c r="L17" i="148"/>
  <c r="K17" i="148"/>
  <c r="I17" i="148"/>
  <c r="H17" i="148"/>
  <c r="G17" i="148"/>
  <c r="F17" i="148"/>
  <c r="E17" i="148"/>
  <c r="D17" i="148"/>
  <c r="F15" i="148"/>
  <c r="F12" i="148" s="1"/>
  <c r="D15" i="148"/>
  <c r="D12" i="148" s="1"/>
  <c r="G12" i="148"/>
  <c r="E12" i="148"/>
  <c r="D7" i="148" l="1"/>
  <c r="E7" i="148" l="1"/>
  <c r="F7" i="148" l="1"/>
  <c r="G7" i="148" l="1"/>
  <c r="J7" i="148"/>
  <c r="I7" i="148" l="1"/>
  <c r="H7" i="148"/>
  <c r="L7" i="148" l="1"/>
  <c r="E24" i="113" l="1"/>
  <c r="B31" i="113"/>
  <c r="F7" i="102" l="1"/>
  <c r="E98" i="124" l="1"/>
  <c r="E93" i="124"/>
  <c r="E82" i="124"/>
  <c r="E68" i="124"/>
  <c r="G51" i="124"/>
  <c r="E51" i="124"/>
  <c r="F51" i="124"/>
  <c r="F44" i="124"/>
  <c r="F27" i="124"/>
  <c r="F18" i="124"/>
  <c r="H16" i="124"/>
  <c r="H17" i="124"/>
  <c r="H92" i="124"/>
  <c r="H90" i="124"/>
  <c r="H60" i="124"/>
  <c r="H48" i="124"/>
  <c r="H47" i="124"/>
  <c r="H46" i="124"/>
  <c r="H45" i="124"/>
  <c r="G44" i="124"/>
  <c r="G27" i="124"/>
  <c r="E27" i="124"/>
  <c r="H42" i="124"/>
  <c r="H43" i="124"/>
  <c r="E11" i="124"/>
  <c r="H44" i="124" l="1"/>
  <c r="H27" i="124"/>
  <c r="D9" i="79" l="1"/>
  <c r="C9" i="79"/>
  <c r="B9" i="79"/>
  <c r="H69" i="102" l="1"/>
  <c r="F93" i="124"/>
  <c r="G80" i="124"/>
  <c r="F80" i="124"/>
  <c r="E80" i="124"/>
  <c r="E23" i="110"/>
  <c r="E10" i="113"/>
  <c r="H78" i="102"/>
  <c r="H23" i="102"/>
  <c r="H24" i="102"/>
  <c r="H14" i="102"/>
  <c r="H73" i="124"/>
  <c r="D23" i="114"/>
  <c r="C30" i="114" s="1"/>
  <c r="C23" i="114"/>
  <c r="B23" i="114"/>
  <c r="E20" i="114"/>
  <c r="E19" i="114"/>
  <c r="D12" i="114"/>
  <c r="B30" i="114" s="1"/>
  <c r="C12" i="114"/>
  <c r="B12" i="114"/>
  <c r="E10" i="114"/>
  <c r="E9" i="114"/>
  <c r="D31" i="113"/>
  <c r="C31" i="113"/>
  <c r="E27" i="113"/>
  <c r="E26" i="113"/>
  <c r="E25" i="113"/>
  <c r="E23" i="113"/>
  <c r="E22" i="113"/>
  <c r="E21" i="113"/>
  <c r="D14" i="113"/>
  <c r="E9" i="113"/>
  <c r="E27" i="110"/>
  <c r="E26" i="110"/>
  <c r="E25" i="110"/>
  <c r="E24" i="110"/>
  <c r="E22" i="110"/>
  <c r="E21" i="110"/>
  <c r="E20" i="110"/>
  <c r="D13" i="110"/>
  <c r="D37" i="110" s="1"/>
  <c r="C13" i="110"/>
  <c r="B13" i="110"/>
  <c r="E10" i="110"/>
  <c r="E9" i="110"/>
  <c r="H115" i="124"/>
  <c r="G114" i="124"/>
  <c r="F114" i="124"/>
  <c r="E114" i="124"/>
  <c r="H113" i="124"/>
  <c r="G112" i="124"/>
  <c r="F112" i="124"/>
  <c r="E112" i="124"/>
  <c r="H111" i="124"/>
  <c r="G110" i="124"/>
  <c r="F110" i="124"/>
  <c r="E110" i="124"/>
  <c r="H107" i="124"/>
  <c r="H106" i="124"/>
  <c r="H105" i="124"/>
  <c r="H104" i="124"/>
  <c r="H103" i="124"/>
  <c r="H102" i="124"/>
  <c r="H100" i="124"/>
  <c r="H99" i="124"/>
  <c r="F98" i="124"/>
  <c r="H97" i="124"/>
  <c r="G96" i="124"/>
  <c r="F96" i="124"/>
  <c r="E96" i="124"/>
  <c r="H94" i="124"/>
  <c r="H88" i="124"/>
  <c r="H87" i="124"/>
  <c r="H86" i="124"/>
  <c r="H85" i="124"/>
  <c r="H84" i="124"/>
  <c r="H83" i="124"/>
  <c r="F82" i="124"/>
  <c r="H79" i="124"/>
  <c r="H77" i="124"/>
  <c r="H76" i="124"/>
  <c r="H75" i="124"/>
  <c r="H74" i="124"/>
  <c r="H71" i="124"/>
  <c r="H70" i="124"/>
  <c r="H69" i="124"/>
  <c r="G68" i="124"/>
  <c r="F68" i="124"/>
  <c r="H67" i="124"/>
  <c r="F66" i="124"/>
  <c r="H66" i="124" s="1"/>
  <c r="E66" i="124"/>
  <c r="H59" i="124"/>
  <c r="H58" i="124"/>
  <c r="H57" i="124"/>
  <c r="H56" i="124"/>
  <c r="H55" i="124"/>
  <c r="H54" i="124"/>
  <c r="H53" i="124"/>
  <c r="H52" i="124"/>
  <c r="H51" i="124"/>
  <c r="H50" i="124"/>
  <c r="G49" i="124"/>
  <c r="F49" i="124"/>
  <c r="E49" i="124"/>
  <c r="H41" i="124"/>
  <c r="H40" i="124"/>
  <c r="H39" i="124"/>
  <c r="H38" i="124"/>
  <c r="H37" i="124"/>
  <c r="H36" i="124"/>
  <c r="H35" i="124"/>
  <c r="H34" i="124"/>
  <c r="H33" i="124"/>
  <c r="H32" i="124"/>
  <c r="H31" i="124"/>
  <c r="H30" i="124"/>
  <c r="H29" i="124"/>
  <c r="H28" i="124"/>
  <c r="H26" i="124"/>
  <c r="H25" i="124"/>
  <c r="H24" i="124"/>
  <c r="H23" i="124"/>
  <c r="H22" i="124"/>
  <c r="H21" i="124"/>
  <c r="H19" i="124"/>
  <c r="G18" i="124"/>
  <c r="E18" i="124"/>
  <c r="H15" i="124"/>
  <c r="H14" i="124"/>
  <c r="H13" i="124"/>
  <c r="H12" i="124"/>
  <c r="G11" i="124"/>
  <c r="F11" i="124"/>
  <c r="H10" i="124"/>
  <c r="G9" i="124"/>
  <c r="F9" i="124"/>
  <c r="E9" i="124"/>
  <c r="H8" i="124"/>
  <c r="H7" i="124"/>
  <c r="G6" i="124"/>
  <c r="F6" i="124"/>
  <c r="E6" i="124"/>
  <c r="G74" i="102"/>
  <c r="F74" i="102"/>
  <c r="E74" i="102"/>
  <c r="H73" i="102"/>
  <c r="H68" i="102"/>
  <c r="E67" i="102"/>
  <c r="G65" i="102"/>
  <c r="F65" i="102"/>
  <c r="E65" i="102"/>
  <c r="H55" i="102"/>
  <c r="G54" i="102"/>
  <c r="F54" i="102"/>
  <c r="E54" i="102"/>
  <c r="H42" i="102"/>
  <c r="H39" i="102"/>
  <c r="E38" i="102"/>
  <c r="H37" i="102"/>
  <c r="H36" i="102"/>
  <c r="G35" i="102"/>
  <c r="F35" i="102"/>
  <c r="F32" i="102" s="1"/>
  <c r="E35" i="102"/>
  <c r="H34" i="102"/>
  <c r="G33" i="102"/>
  <c r="E28" i="102"/>
  <c r="E6" i="102" s="1"/>
  <c r="H27" i="102"/>
  <c r="H26" i="102"/>
  <c r="H25" i="102"/>
  <c r="H22" i="102"/>
  <c r="H20" i="102"/>
  <c r="H19" i="102"/>
  <c r="H18" i="102"/>
  <c r="F17" i="102"/>
  <c r="F6" i="102" s="1"/>
  <c r="H15" i="102"/>
  <c r="H13" i="102"/>
  <c r="H12" i="102"/>
  <c r="H11" i="102"/>
  <c r="H10" i="102"/>
  <c r="H9" i="102"/>
  <c r="H8" i="102"/>
  <c r="H67" i="102"/>
  <c r="G98" i="124"/>
  <c r="H16" i="102"/>
  <c r="G32" i="102" l="1"/>
  <c r="F116" i="124"/>
  <c r="G116" i="124"/>
  <c r="E116" i="124"/>
  <c r="C38" i="113"/>
  <c r="E31" i="113"/>
  <c r="B38" i="113"/>
  <c r="D38" i="113"/>
  <c r="B37" i="110"/>
  <c r="E32" i="102"/>
  <c r="E81" i="102" s="1"/>
  <c r="H35" i="102"/>
  <c r="D106" i="118"/>
  <c r="E23" i="114"/>
  <c r="D30" i="114"/>
  <c r="E12" i="114"/>
  <c r="E14" i="113"/>
  <c r="E13" i="110"/>
  <c r="H77" i="102"/>
  <c r="H54" i="102"/>
  <c r="H33" i="102"/>
  <c r="H17" i="102"/>
  <c r="H98" i="124"/>
  <c r="H82" i="124"/>
  <c r="H96" i="124"/>
  <c r="H68" i="124"/>
  <c r="H93" i="124"/>
  <c r="H112" i="124"/>
  <c r="H18" i="124"/>
  <c r="H110" i="124"/>
  <c r="H11" i="124"/>
  <c r="H9" i="124"/>
  <c r="H49" i="124"/>
  <c r="H6" i="124"/>
  <c r="H7" i="102"/>
  <c r="E30" i="110"/>
  <c r="H114" i="124"/>
  <c r="E76" i="102" l="1"/>
  <c r="H116" i="124"/>
  <c r="H6" i="102"/>
  <c r="I11" i="109"/>
  <c r="H40" i="102" l="1"/>
  <c r="G76" i="102" l="1"/>
  <c r="H32" i="102"/>
  <c r="G81" i="102"/>
  <c r="F81" i="102"/>
  <c r="F76" i="102"/>
  <c r="H38" i="102"/>
  <c r="H81" i="102" l="1"/>
  <c r="H76" i="102"/>
  <c r="F50" i="118" l="1"/>
  <c r="F102" i="118" s="1"/>
  <c r="F106" i="118" s="1"/>
  <c r="E50" i="118" l="1"/>
  <c r="E102" i="118" l="1"/>
  <c r="E106" i="1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Brožová Pavlína</author>
  </authors>
  <commentList>
    <comment ref="K5" authorId="0" shapeId="0" xr:uid="{887BB53B-44EB-4B21-818B-DBC073A5DF96}">
      <text>
        <r>
          <rPr>
            <b/>
            <sz val="9"/>
            <color indexed="81"/>
            <rFont val="Tahoma"/>
            <family val="2"/>
            <charset val="238"/>
          </rPr>
          <t>Brožová Pavlína:</t>
        </r>
        <r>
          <rPr>
            <sz val="9"/>
            <color indexed="81"/>
            <rFont val="Tahoma"/>
            <family val="2"/>
            <charset val="238"/>
          </rPr>
          <t xml:space="preserve">
odevzdá později - změny v majetku</t>
        </r>
      </text>
    </comment>
  </commentList>
</comments>
</file>

<file path=xl/sharedStrings.xml><?xml version="1.0" encoding="utf-8"?>
<sst xmlns="http://schemas.openxmlformats.org/spreadsheetml/2006/main" count="2371" uniqueCount="1415">
  <si>
    <t>Název projektu</t>
  </si>
  <si>
    <t>*konsolidací se rozumí vyloučení peněžních převodů mezi rozpočtovými účty a účty penežních fondů představující na jedné straně výdaje rozpočtu a na druhé straně příjmy rozpočtu</t>
  </si>
  <si>
    <t>04</t>
  </si>
  <si>
    <t>08</t>
  </si>
  <si>
    <t>05</t>
  </si>
  <si>
    <t>01</t>
  </si>
  <si>
    <t>07</t>
  </si>
  <si>
    <t>06</t>
  </si>
  <si>
    <t>02</t>
  </si>
  <si>
    <t>09</t>
  </si>
  <si>
    <t>ORJ</t>
  </si>
  <si>
    <t>neinvestiční přijaté transfery ze zahraničí</t>
  </si>
  <si>
    <t>Název položky</t>
  </si>
  <si>
    <t>v tom:</t>
  </si>
  <si>
    <t>373</t>
  </si>
  <si>
    <t>374</t>
  </si>
  <si>
    <t>Ostatní krátkodobé pohledávky</t>
  </si>
  <si>
    <t>377</t>
  </si>
  <si>
    <t>Náklady příštích období</t>
  </si>
  <si>
    <t>381</t>
  </si>
  <si>
    <t>Dohadné účty aktivní</t>
  </si>
  <si>
    <t>388</t>
  </si>
  <si>
    <t>Dohadné účty pasivní</t>
  </si>
  <si>
    <t>389</t>
  </si>
  <si>
    <t>Vnitřní zúčtování</t>
  </si>
  <si>
    <t>395</t>
  </si>
  <si>
    <t>Ostatní fondy</t>
  </si>
  <si>
    <t>419</t>
  </si>
  <si>
    <t>451</t>
  </si>
  <si>
    <t>459</t>
  </si>
  <si>
    <t>462</t>
  </si>
  <si>
    <t>Ostatní dlouhodobé pohledávky</t>
  </si>
  <si>
    <t>469</t>
  </si>
  <si>
    <t>901</t>
  </si>
  <si>
    <t>902</t>
  </si>
  <si>
    <t>Ostatní majetek</t>
  </si>
  <si>
    <t>tis.Kč</t>
  </si>
  <si>
    <t>ukazatel</t>
  </si>
  <si>
    <t>plnění</t>
  </si>
  <si>
    <t>% plnění</t>
  </si>
  <si>
    <t>úroky</t>
  </si>
  <si>
    <t>x</t>
  </si>
  <si>
    <t xml:space="preserve">ukazatel </t>
  </si>
  <si>
    <t>pozn.</t>
  </si>
  <si>
    <t>daň z příjmů právnických osob hrazená krajem</t>
  </si>
  <si>
    <t>Kapitola 924 - Úvěry</t>
  </si>
  <si>
    <t>v tis. Kč</t>
  </si>
  <si>
    <t>Kapitola 923 - Spolufinancování EU</t>
  </si>
  <si>
    <t>čerpání</t>
  </si>
  <si>
    <t>příspěvkové organizace</t>
  </si>
  <si>
    <t>uhrazené splátky dlouhodobých přijatých úvěrů</t>
  </si>
  <si>
    <t>Pozemky</t>
  </si>
  <si>
    <t>Výnosy příštích období</t>
  </si>
  <si>
    <t>384</t>
  </si>
  <si>
    <t>Jmění účetní jednotky</t>
  </si>
  <si>
    <t>401</t>
  </si>
  <si>
    <t>403</t>
  </si>
  <si>
    <t>406</t>
  </si>
  <si>
    <t>Oprávky k software</t>
  </si>
  <si>
    <t>073</t>
  </si>
  <si>
    <t>Oprávky k ocenitelným právům</t>
  </si>
  <si>
    <t>074</t>
  </si>
  <si>
    <t>Oprávky k DDNM</t>
  </si>
  <si>
    <t>078</t>
  </si>
  <si>
    <t>Oprávky k ostatnímu DNM</t>
  </si>
  <si>
    <t>079</t>
  </si>
  <si>
    <t>Oprávky ke stavbám</t>
  </si>
  <si>
    <t>081</t>
  </si>
  <si>
    <t>082</t>
  </si>
  <si>
    <t>Oprávky k DDHM</t>
  </si>
  <si>
    <t>088</t>
  </si>
  <si>
    <t>194</t>
  </si>
  <si>
    <t>SÚ</t>
  </si>
  <si>
    <t>Text</t>
  </si>
  <si>
    <t>CELKEM POK  skutečný stav</t>
  </si>
  <si>
    <t>ROZDÍL</t>
  </si>
  <si>
    <t>Sociální věci skutečný stav</t>
  </si>
  <si>
    <t>Životní prostředí skutečný stav</t>
  </si>
  <si>
    <t>Zdravotnictví  skutečný stav</t>
  </si>
  <si>
    <t>F/D</t>
  </si>
  <si>
    <t>Software</t>
  </si>
  <si>
    <t>F</t>
  </si>
  <si>
    <t>Drobný dlouhodobý nehmotný majetek</t>
  </si>
  <si>
    <t>Ostatní dlouhodobý nehmotný majetek</t>
  </si>
  <si>
    <t>D</t>
  </si>
  <si>
    <t>Stavby</t>
  </si>
  <si>
    <t>Drobný dlouhodobý hmotný majetek</t>
  </si>
  <si>
    <t>Ostatní dlouhodobý hmotný majetek</t>
  </si>
  <si>
    <t xml:space="preserve">Pozemky </t>
  </si>
  <si>
    <t>Celkem Kč</t>
  </si>
  <si>
    <t>Název majetku</t>
  </si>
  <si>
    <t>Inventura</t>
  </si>
  <si>
    <t>013</t>
  </si>
  <si>
    <t>Ocenitelná práva</t>
  </si>
  <si>
    <t>014</t>
  </si>
  <si>
    <t>018</t>
  </si>
  <si>
    <t>Ostatní DNM</t>
  </si>
  <si>
    <t>Ukazatel / Rok</t>
  </si>
  <si>
    <t>z toho:</t>
  </si>
  <si>
    <t>Splátky jistin a obdobných závazků</t>
  </si>
  <si>
    <t>neinv.přijaté transfery od mezinár.institucí</t>
  </si>
  <si>
    <t>Kurzové rozdíly a transakční náklady projektů EU</t>
  </si>
  <si>
    <t>MF</t>
  </si>
  <si>
    <t>ministerstvo práce a sociálních věcí</t>
  </si>
  <si>
    <t>ministerstvo dopravy</t>
  </si>
  <si>
    <t>019</t>
  </si>
  <si>
    <t>021</t>
  </si>
  <si>
    <t>022</t>
  </si>
  <si>
    <t>DDHM</t>
  </si>
  <si>
    <t>028</t>
  </si>
  <si>
    <t>031</t>
  </si>
  <si>
    <t>032</t>
  </si>
  <si>
    <t>041</t>
  </si>
  <si>
    <t>042</t>
  </si>
  <si>
    <t>061</t>
  </si>
  <si>
    <t>Materiál na skladě</t>
  </si>
  <si>
    <t>112</t>
  </si>
  <si>
    <t>231</t>
  </si>
  <si>
    <t>236</t>
  </si>
  <si>
    <t>245</t>
  </si>
  <si>
    <t>Ceniny</t>
  </si>
  <si>
    <t>263</t>
  </si>
  <si>
    <t>Odběratelé</t>
  </si>
  <si>
    <t>311</t>
  </si>
  <si>
    <t>314</t>
  </si>
  <si>
    <t>315</t>
  </si>
  <si>
    <t>316</t>
  </si>
  <si>
    <t>Dodavatelé</t>
  </si>
  <si>
    <t>321</t>
  </si>
  <si>
    <t>324</t>
  </si>
  <si>
    <t>331</t>
  </si>
  <si>
    <t>333</t>
  </si>
  <si>
    <t>Pohledávky za zaměstnanci</t>
  </si>
  <si>
    <t>ostatní nedaňové příjmy</t>
  </si>
  <si>
    <t>ministerstvo kultury</t>
  </si>
  <si>
    <t xml:space="preserve">MŠMT </t>
  </si>
  <si>
    <t>MPSV</t>
  </si>
  <si>
    <t>MD</t>
  </si>
  <si>
    <t>MMR</t>
  </si>
  <si>
    <t>MŽP</t>
  </si>
  <si>
    <t>MK</t>
  </si>
  <si>
    <t>ostatní přijaté vratky transferů</t>
  </si>
  <si>
    <t>přijaté nekapitálové příspěvky a náhrady</t>
  </si>
  <si>
    <t>přijaté splátky půjčených prostředků</t>
  </si>
  <si>
    <t>nedaňové příjmy ostatní</t>
  </si>
  <si>
    <t>kapitálové příjmy</t>
  </si>
  <si>
    <t xml:space="preserve">z toho </t>
  </si>
  <si>
    <t>Dotační příjmy rozpočtu kraje</t>
  </si>
  <si>
    <t>příspěvek na výkon státní správy</t>
  </si>
  <si>
    <t>Financování</t>
  </si>
  <si>
    <t>kap.</t>
  </si>
  <si>
    <t>běžné provozní výdaje (zastupitelstvo)</t>
  </si>
  <si>
    <t>běžné provozní výdaje krajského úřadu</t>
  </si>
  <si>
    <t>v resortu dopravy</t>
  </si>
  <si>
    <t>v resortu zdravotnictví</t>
  </si>
  <si>
    <t>odbor ekonomický</t>
  </si>
  <si>
    <t>odbor informatiky</t>
  </si>
  <si>
    <t>odbor investic a správy nemovitého majetku</t>
  </si>
  <si>
    <t>odbor regionálního rozvoje a evropských projektů</t>
  </si>
  <si>
    <t>odbor kancelář ředitele</t>
  </si>
  <si>
    <t>%plnění</t>
  </si>
  <si>
    <t>v resortu sociálních věcí</t>
  </si>
  <si>
    <t>odbor sociálních věcí</t>
  </si>
  <si>
    <t>LESNICKÝ FOND KRAJE</t>
  </si>
  <si>
    <t>FOND OCHRANY VOD KRAJE</t>
  </si>
  <si>
    <t>infrastruktura-spoluúčast kraje - rezerva</t>
  </si>
  <si>
    <t>finanční rezervy fondu</t>
  </si>
  <si>
    <t>program vodohospod. akcí - akce</t>
  </si>
  <si>
    <t>program vodohospod. akcí - rezerva</t>
  </si>
  <si>
    <t>KRIZOVÝ FOND KRAJE</t>
  </si>
  <si>
    <t>CELKEM</t>
  </si>
  <si>
    <t>ministerstvo životního prostředí</t>
  </si>
  <si>
    <t>ministerstvo financí</t>
  </si>
  <si>
    <t>345</t>
  </si>
  <si>
    <t>346</t>
  </si>
  <si>
    <t>347</t>
  </si>
  <si>
    <t>348</t>
  </si>
  <si>
    <t>349</t>
  </si>
  <si>
    <t>příspěvky na hospodaření v lesích - rezerva</t>
  </si>
  <si>
    <t>příspěvky na hospodaření v lesích - transfery</t>
  </si>
  <si>
    <t>335</t>
  </si>
  <si>
    <t>336</t>
  </si>
  <si>
    <t>342</t>
  </si>
  <si>
    <t>DPH</t>
  </si>
  <si>
    <t>343</t>
  </si>
  <si>
    <t>378</t>
  </si>
  <si>
    <t>Ostatní dlouhodobé závazky</t>
  </si>
  <si>
    <t>Peníze na cestě</t>
  </si>
  <si>
    <t>262</t>
  </si>
  <si>
    <t>341</t>
  </si>
  <si>
    <t>celkem</t>
  </si>
  <si>
    <t>SOCIÁLNÍ FOND KRAJE</t>
  </si>
  <si>
    <t>příspěvky na stravování</t>
  </si>
  <si>
    <t>odměny při životních jubileích</t>
  </si>
  <si>
    <t>příspěvek k penzijnímu připojištění</t>
  </si>
  <si>
    <t>předplatné a příspěvky na sportovní činnost</t>
  </si>
  <si>
    <t>předplatné a příspěvky na kulturní činnost</t>
  </si>
  <si>
    <t>sociální výpomoci a půjčky</t>
  </si>
  <si>
    <t>dary</t>
  </si>
  <si>
    <t>finanční rezerva SF</t>
  </si>
  <si>
    <t>Pěstitelské celky</t>
  </si>
  <si>
    <t>408</t>
  </si>
  <si>
    <t>Dlouhodobé poskytnuté zálohy</t>
  </si>
  <si>
    <t>465</t>
  </si>
  <si>
    <t>Dlouhodobé poskytnuté zálohy na transfery</t>
  </si>
  <si>
    <t>Dlouhodobé přijaté zálohy na transfery</t>
  </si>
  <si>
    <t>471</t>
  </si>
  <si>
    <t>472</t>
  </si>
  <si>
    <t>*</t>
  </si>
  <si>
    <t>odbor kancelář hejtmana</t>
  </si>
  <si>
    <t>odbor školství, mládeže, tělovýchovy a sportu</t>
  </si>
  <si>
    <t>odbor dopravy</t>
  </si>
  <si>
    <t>odbor kultury, památkové péče a cestovního ruchu</t>
  </si>
  <si>
    <t>odbor životního prostředí a zemědělství</t>
  </si>
  <si>
    <t>odbor zdravotnictví</t>
  </si>
  <si>
    <t>odbor územního plánování a stavebního řádu</t>
  </si>
  <si>
    <t>odbor regionálního rozvoje a evrop. projektů</t>
  </si>
  <si>
    <t xml:space="preserve">DDNM </t>
  </si>
  <si>
    <t>Kulturní předměty</t>
  </si>
  <si>
    <t>Nedokončený DNM</t>
  </si>
  <si>
    <t>Nedokončený DHM</t>
  </si>
  <si>
    <t>Majetkové účasti v osobách s rozhodujícím vlivem</t>
  </si>
  <si>
    <t>Základní běžný účet územně samosprávných celků</t>
  </si>
  <si>
    <t xml:space="preserve">Běžné účty fondů územních samosprávných celků </t>
  </si>
  <si>
    <t>Jiné běžné účty</t>
  </si>
  <si>
    <t>Krátkodobé poskytnuté zálohy</t>
  </si>
  <si>
    <t>Jiné pohledávky z hlavní činnosti</t>
  </si>
  <si>
    <t>Poskytnuté návratné fin. výpom. krátkodobé</t>
  </si>
  <si>
    <t>319</t>
  </si>
  <si>
    <t>Krátkodobé přijaté zálohy</t>
  </si>
  <si>
    <t>Zaměstnanci</t>
  </si>
  <si>
    <t>Jiné závazky vůči zaměstnancům</t>
  </si>
  <si>
    <t>344</t>
  </si>
  <si>
    <t>Závazky k osobám mimo vybrané vládní instituce</t>
  </si>
  <si>
    <t>Pohledávky za vybranými ústředními vládními institucemi</t>
  </si>
  <si>
    <t>Závazky k vybraným ústředním vládním institucím</t>
  </si>
  <si>
    <t>Pohledávky za vybranými místními vládními institucemi</t>
  </si>
  <si>
    <t>Závazky k vybraným místním vládním institucím</t>
  </si>
  <si>
    <t>Krátkodobé poskytnuté zálohy na transfery</t>
  </si>
  <si>
    <t>Krátkodobé přijaté zálohy na transfery</t>
  </si>
  <si>
    <t>Ostatní krátkodobé závazky</t>
  </si>
  <si>
    <t>Transfery na pořízení dlouhodobého majetku</t>
  </si>
  <si>
    <t>Oceň. rozdíly při prvotním použití metody</t>
  </si>
  <si>
    <t>Jiné oceňovací rozdíly</t>
  </si>
  <si>
    <t>Dlouhodobé úvěry</t>
  </si>
  <si>
    <t>Poskytnuté návratné fin. výpomoci dlouhodobé</t>
  </si>
  <si>
    <t>Vyřazené pohledávky</t>
  </si>
  <si>
    <t>407</t>
  </si>
  <si>
    <t>investiční dotace</t>
  </si>
  <si>
    <t>MZdr</t>
  </si>
  <si>
    <t>SFDI</t>
  </si>
  <si>
    <t>Státní fond dopravní infrastruktury</t>
  </si>
  <si>
    <t>ministerstvo zdravotnictví</t>
  </si>
  <si>
    <t>DOTAČNÍ FOND KRAJE</t>
  </si>
  <si>
    <t>reort - název programu/poprogrmu</t>
  </si>
  <si>
    <t>kancelář hejtmana</t>
  </si>
  <si>
    <t>1.1 Podpora jednotek PO obcí Libereckého kraje</t>
  </si>
  <si>
    <t>1.2 Podpora Sdružení hasičů Čech, Moravy a Slezska</t>
  </si>
  <si>
    <t>regionální rozvoj,evrop. projekty a rozvoj venkova</t>
  </si>
  <si>
    <t>2.1 Program obnovy venkova</t>
  </si>
  <si>
    <t>2.2 Regionální inovační program</t>
  </si>
  <si>
    <t>2.5 Podpora regionál. výrobců, výrobků a tradič. řemesel</t>
  </si>
  <si>
    <t>3.5 Pravidelná činnost sport. a tělových. organizací</t>
  </si>
  <si>
    <t>resort školství, mládeže a zaměstnanosti</t>
  </si>
  <si>
    <t>4.1 Podpora volnočasových aktivit</t>
  </si>
  <si>
    <t>4.2 Komunitní funkce škol</t>
  </si>
  <si>
    <t>4.3 Specifická primární prevence rizikového chování</t>
  </si>
  <si>
    <t>4.5 Pedagogická asistence</t>
  </si>
  <si>
    <t>4.6 Vzdělání pro vyšší zaměstnanost</t>
  </si>
  <si>
    <t>resort dopravy</t>
  </si>
  <si>
    <t>6.1 Rozvoj cyklistické dopravy</t>
  </si>
  <si>
    <t>6.2 Zvýšení bezpečnosti provozu na pozemních komunikacích</t>
  </si>
  <si>
    <t>6.3 Podpora projektové přípravy</t>
  </si>
  <si>
    <t>6.4 Výchovné a vzdělávací programy</t>
  </si>
  <si>
    <t>resort cestovního ruchu, památkové péče a kultury</t>
  </si>
  <si>
    <t>7.1 Kulturní aktivity v Libereckém kraji</t>
  </si>
  <si>
    <t>7.2 Záchrana a obnova památek v Libereckém kraji</t>
  </si>
  <si>
    <t>7.3 Stavebně historický průzkum</t>
  </si>
  <si>
    <t>7.4 Archeologie</t>
  </si>
  <si>
    <t>resort životního prostředí a zemědělství</t>
  </si>
  <si>
    <t>8.1 Podpora ekologické výchovy a osvěty</t>
  </si>
  <si>
    <t xml:space="preserve">8.2 Podpora ochrany přírody a krajiny </t>
  </si>
  <si>
    <t>8.3 Podpora včelařství</t>
  </si>
  <si>
    <t>Název úvěru</t>
  </si>
  <si>
    <t>u k a z a t e l</t>
  </si>
  <si>
    <t>Vlastní příjmy rozpočtu kraje</t>
  </si>
  <si>
    <t>z nich</t>
  </si>
  <si>
    <t>daňové příjmy</t>
  </si>
  <si>
    <t>z toho</t>
  </si>
  <si>
    <t>podíl kraje na dani z přidané hodnoty</t>
  </si>
  <si>
    <t>podíl kraje na dani z příjmů fyzických osob vybírané srážkou</t>
  </si>
  <si>
    <t>podíl kraje na dani z příjmů fyzických osob  z podnikání</t>
  </si>
  <si>
    <t>podíl kraje na dani z příjmů fyzických osob ze závislé činnosti</t>
  </si>
  <si>
    <t>podíl kraje na dani z příjmů právnických osob</t>
  </si>
  <si>
    <t>správní poplatky vybírané krajem</t>
  </si>
  <si>
    <t>nedaňové příjmy</t>
  </si>
  <si>
    <t>příjmy z vlastní činnosti</t>
  </si>
  <si>
    <t>odvody příspěvkových organizací kraje</t>
  </si>
  <si>
    <t>příjmy z pronájmu majetku</t>
  </si>
  <si>
    <t>příjmy z úroků a realizace finančního majetku kraje</t>
  </si>
  <si>
    <t>přijaté sankční platby</t>
  </si>
  <si>
    <t>vyšší než rozpočtované příjmy</t>
  </si>
  <si>
    <t>nespecifikovaná rezerva Krizového fondu</t>
  </si>
  <si>
    <t>2.6 Podpora místní Agendy 21</t>
  </si>
  <si>
    <t xml:space="preserve">2.7 Program na podporu činnosti mateřských center </t>
  </si>
  <si>
    <t>Sam. hmotné  mov. věci a soubory hmotných mov. věcí</t>
  </si>
  <si>
    <t>036</t>
  </si>
  <si>
    <t>Pohledávky z přerozdělených daní</t>
  </si>
  <si>
    <t>Sociální zabezpečení</t>
  </si>
  <si>
    <t>Zdravotní pojištění</t>
  </si>
  <si>
    <t>337</t>
  </si>
  <si>
    <t>Daň z příjmů</t>
  </si>
  <si>
    <t>Jiný drobný dlouhodobý nehmotný majetek</t>
  </si>
  <si>
    <t>Jiný drobný dlouhodobý hmotný majetek</t>
  </si>
  <si>
    <t>994</t>
  </si>
  <si>
    <t>Opravné položky k odběratelům</t>
  </si>
  <si>
    <t>192</t>
  </si>
  <si>
    <t>025</t>
  </si>
  <si>
    <t>029</t>
  </si>
  <si>
    <t xml:space="preserve">Dlouhodobý hmotný majetek určený k prodeji </t>
  </si>
  <si>
    <t>Samostatné  hmotné movité věci  a soubory hmotných movitých věcí</t>
  </si>
  <si>
    <t>ostatní kapitálové příjmy</t>
  </si>
  <si>
    <t>příjmy z prodeje pozemků a nemovitostí</t>
  </si>
  <si>
    <t>neinvestiční transfery dle zákona o státním rozpočtu</t>
  </si>
  <si>
    <t>neinvestiční transfery z jiných rozpočtů</t>
  </si>
  <si>
    <t>neinvestiční transfery ze státního rozpočtu, ze státních fondů a Národního fondu</t>
  </si>
  <si>
    <t>investiční transfery ze státního rozpočtu, ze státních fondů a Národního fondu</t>
  </si>
  <si>
    <t>investiční transfery z jiných rozpočtů</t>
  </si>
  <si>
    <t>neinvestiční dotace</t>
  </si>
  <si>
    <t>neinvestiční dotace z VPS</t>
  </si>
  <si>
    <t xml:space="preserve">ostatní služby </t>
  </si>
  <si>
    <t>platby dle zákona o IZS</t>
  </si>
  <si>
    <t>4.20 Údržba, provoz a nájem sportovních zařízení</t>
  </si>
  <si>
    <t>4.21 Pravidelná činnost sport. a tělových. organizací</t>
  </si>
  <si>
    <t>4.22 Sport handicapovaných</t>
  </si>
  <si>
    <t>4.23 Sportovní akce</t>
  </si>
  <si>
    <t>4.24 Školní sport a tělovýchova</t>
  </si>
  <si>
    <t>4.25 Sportovní reprezentace kraje</t>
  </si>
  <si>
    <t>4.26 Podpora sport.činností dětí a mládeže ve sportov.klubech</t>
  </si>
  <si>
    <t>resort zdravotnictví</t>
  </si>
  <si>
    <t>výdaje na opatření na odstranění závadného stavu</t>
  </si>
  <si>
    <t>375</t>
  </si>
  <si>
    <t>Opravy předcházejících účetních období</t>
  </si>
  <si>
    <t>905</t>
  </si>
  <si>
    <t>příspěvky z rozpočtů obcí (dopravní obslužnost)</t>
  </si>
  <si>
    <t xml:space="preserve">dosažené úspory výdajových kapitol </t>
  </si>
  <si>
    <t>kontrolní mezisoučet rozboru příjmů</t>
  </si>
  <si>
    <t>Ostatní daně, poplatky a jiná obd. peněž. plnění</t>
  </si>
  <si>
    <t>Krátkodobé zprostředkování transferů</t>
  </si>
  <si>
    <t>909</t>
  </si>
  <si>
    <t>Celkem</t>
  </si>
  <si>
    <t>Kultura  skutečný stav</t>
  </si>
  <si>
    <t>CELKEM jmenovité projekty v rámci kapitoly 923 - Spolufinancování EU</t>
  </si>
  <si>
    <t>Kofinancování IROP a TOP</t>
  </si>
  <si>
    <t>Operační program Výzkum, vývoj a vzdělávání (OP VVV) 2014+</t>
  </si>
  <si>
    <t>poukázky</t>
  </si>
  <si>
    <t>4.4 Soutěže a podpora talentovaných dětí a mládeže</t>
  </si>
  <si>
    <t>4.7 Podpora kompenz.pomůcek pro žáky s podpůrnými opatřeními</t>
  </si>
  <si>
    <t>3.4 Údržba, provoz a nájem sportovních zařízení</t>
  </si>
  <si>
    <t>3.6 Sport handicapovaných</t>
  </si>
  <si>
    <t>3.8 Sportovní akce</t>
  </si>
  <si>
    <t>7.5 Poznáváme kulturu</t>
  </si>
  <si>
    <t>9.1 Podpora ozdravných a rekondičních pobytů pro ZTP</t>
  </si>
  <si>
    <t>9.2 Podpora preventivních a léčebných projektů</t>
  </si>
  <si>
    <t>9.3 Podpora osob se zdravotním postižením</t>
  </si>
  <si>
    <t>podpora zmírnění sucha v lesích - rezerva</t>
  </si>
  <si>
    <t>podpora zmírnění sucha v lesích - transfery</t>
  </si>
  <si>
    <t>č.řádku</t>
  </si>
  <si>
    <t>účetní závěrka</t>
  </si>
  <si>
    <t>usnesením číslo</t>
  </si>
  <si>
    <t>do rezervního fondu</t>
  </si>
  <si>
    <t>do fondu odměn</t>
  </si>
  <si>
    <t>nerozděleno /krytí ztráty předchozích let</t>
  </si>
  <si>
    <t>schválena</t>
  </si>
  <si>
    <t>Gymnázium, Česká Lípa, Žitavská 2969</t>
  </si>
  <si>
    <t>Gymnázium, Jablonec nad Nisou, U Balvanu 16</t>
  </si>
  <si>
    <t>Gymnázium F.X.Šaldy, Liberec 11, Partyzánská 530/3</t>
  </si>
  <si>
    <t>Gymnázium, Frýdlant, Mládeže 884</t>
  </si>
  <si>
    <t>Gymnázium Ivana Olbrachta, Semily, Nad Špejcharem 574</t>
  </si>
  <si>
    <t>Gymnázium, Turnov, Jana Palacha 804</t>
  </si>
  <si>
    <t>Gymnázium a Střední odborná škola, Jilemnice, Tkalcovská 460</t>
  </si>
  <si>
    <t>Gymnázium  a Střední odborná škola pedagogická, Liberec, Jeronýmova 27</t>
  </si>
  <si>
    <t>Obchodní akademie, Česká Lípa, nám. Osvobození 422</t>
  </si>
  <si>
    <t>Vyšší odborná škola mezinárodního obchodu a Obchodní akademie, Jablonec nad Nisou</t>
  </si>
  <si>
    <t>Obchodní akademie a Jazyková škola s právem státní jazykové zkoušky, Liberec, Šamánkova 500/8</t>
  </si>
  <si>
    <t>Střední průmyslová škola, Česká Lípa, Havlíčkova 426</t>
  </si>
  <si>
    <t>Střední průmyslová škola stavební, Liberec 1, Sokolovské nám. 14</t>
  </si>
  <si>
    <t xml:space="preserve">Střední průmyslová škola strojní a elektrotechnická a Vyšší odborná škola, Liberec 1, Masarykova 3 </t>
  </si>
  <si>
    <t>Střední umělecko průmyslová škola a Vyšší odborná škola, Jablonec nad Nisou, Horní náměstí 1</t>
  </si>
  <si>
    <t>Střední uměleckoprůmyslová škola a Vyšší odborná škola Turnov, Skálova 373</t>
  </si>
  <si>
    <t>Střední zdravotnická škola a Vyšší odborná škola zdravotnická, Liberec, Kostelní 9</t>
  </si>
  <si>
    <t>Střední zdravotnická škola, Turnov, 28. října 1390</t>
  </si>
  <si>
    <t>Střední škola strojní, stavební a dopravní, Liberec II, Truhlářská 360/3</t>
  </si>
  <si>
    <t>Integrovaná střední škola Semily, 28. října 607</t>
  </si>
  <si>
    <t>Integrovaná střední škola, Vysoké nad Jizerou, Dr. Farského 300</t>
  </si>
  <si>
    <t>Střední průmyslová škola technická, Jablonec nad Nisou, Belgická 4852</t>
  </si>
  <si>
    <t>Střední škola gastronomie a služeb, Liberec II, Dvorská 447/29</t>
  </si>
  <si>
    <t>Střední škola hospodářská a lesnická Frýdlant, Bělíkova 1387</t>
  </si>
  <si>
    <t>Střední odborná škola  Liberec, Jablonecká 999</t>
  </si>
  <si>
    <t>Obchodní akademie, Hotelová škola a Střední odborná škola Turnov, Zborovská 519</t>
  </si>
  <si>
    <t>Základní škola a mateřská škola logopedická Liberec, E. Krásnohorské 921</t>
  </si>
  <si>
    <t>Základní škola a Mateřská škola pro tělesně postižené Liberec, Lužická 920/7</t>
  </si>
  <si>
    <t>Základní škola  Jablonec nad Nisou, Liberecká 1734/31</t>
  </si>
  <si>
    <t>ZŠ a MŠ při dětské léčebně, Cvikov, Ústavní 531</t>
  </si>
  <si>
    <t>Základní škola a Mateřská škola při nemocnici, Liberec, Husova 357/10</t>
  </si>
  <si>
    <t>Základní škola  a Mateřská škola, Jablonec nad Nisou, Kamenná 404/4</t>
  </si>
  <si>
    <t>Základní škola, Tanvald, Údolí Kamenice 238</t>
  </si>
  <si>
    <t>Základní škola a Mateřská škola, Jilemnice, Komenského 103</t>
  </si>
  <si>
    <t>Dětský domov, Česká Lípa, Mariánská 570</t>
  </si>
  <si>
    <t>Dětský domov, Jablonné v Podještědí, Zámecká 1</t>
  </si>
  <si>
    <t>Dětský domov, Základní škola a Mateřská škola, Krompach 47</t>
  </si>
  <si>
    <t>Dětský domov, Dubá-Deštná 6</t>
  </si>
  <si>
    <t>Dětský domov, Jablonec nad Nisou, Pasecká 20</t>
  </si>
  <si>
    <t>Dětský domov, Frýdlant, Větrov 3005</t>
  </si>
  <si>
    <t>Dětský domov, Semily, nad Školami 480</t>
  </si>
  <si>
    <t>Pedagogicko-psychologická poradna, Jablonec nad Nisou, Palackého 48</t>
  </si>
  <si>
    <t>Pedagogicko-psychologická poradna,  Liberec, Truhlářská 3</t>
  </si>
  <si>
    <t>příspěvkové organizace v resortu školství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</si>
  <si>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školství</t>
    </r>
  </si>
  <si>
    <t>Domov Sluneční dvůr Jestřebí 126</t>
  </si>
  <si>
    <t>Služby sociální péče TEREZA, Benešov u Semil</t>
  </si>
  <si>
    <t>Domov důchodců Sloup v Čechách</t>
  </si>
  <si>
    <t>Domov důchodců Rokytnice nad Jizerou, Dolní 291</t>
  </si>
  <si>
    <t>Domov důchodců Velké Hamry</t>
  </si>
  <si>
    <t>Domov důchodců Český Dub</t>
  </si>
  <si>
    <t>Domov důchodců Jindřichovice pod Smrkem</t>
  </si>
  <si>
    <t>Domov a centrum aktivity Hodkovice nad Mohelkou</t>
  </si>
  <si>
    <t>Domov a centrum denních služeb Jablonec nad Nisou</t>
  </si>
  <si>
    <t>Dětské centrum Liberec</t>
  </si>
  <si>
    <t>příspěvkové organizace v resortu sociálních věcí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</si>
  <si>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sociálních věcí</t>
    </r>
  </si>
  <si>
    <t xml:space="preserve">Krajská správa silnic Libereckého kraje, Liberec 6, České mládeže 632/32 </t>
  </si>
  <si>
    <t>příspěvkové organizace v resortu dopravy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</si>
  <si>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dopravy</t>
    </r>
  </si>
  <si>
    <t>Krajská vědecká knihovna Liberec, Rumjancevova 1362/1</t>
  </si>
  <si>
    <t xml:space="preserve">Severočeské muzeum Liberec, Masarykova 11 </t>
  </si>
  <si>
    <t>Oblastní galerie Liberec, U Tiskárny 1</t>
  </si>
  <si>
    <t>Vlastivědné muzeum a galerie v České Lípě, nám. Osvobození 297</t>
  </si>
  <si>
    <t>Muzeum Českého ráje v Turnově</t>
  </si>
  <si>
    <t>příspěvkové organizace v resortu kultury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</si>
  <si>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kultury</t>
    </r>
  </si>
  <si>
    <t>Středisko ekologické výchovy LK, Oldřichov v Hájích 5</t>
  </si>
  <si>
    <t>příspěvkové organizace v resortu životního prostředí celkem</t>
  </si>
  <si>
    <t>Léčebna respiračních nemocí Cvikov</t>
  </si>
  <si>
    <t>Zdravotnická záchranná služba LK</t>
  </si>
  <si>
    <t>příspěvkové organizace v resortu zdravotnictví celkem</t>
  </si>
  <si>
    <t>příspěvkové organizace zřízené krajem celkem</t>
  </si>
  <si>
    <r>
      <t xml:space="preserve">procentní podíl přídělů do fondů z celkového hospodářského výsledku všech PO* </t>
    </r>
    <r>
      <rPr>
        <b/>
        <sz val="9"/>
        <rFont val="Arial"/>
        <family val="2"/>
        <charset val="238"/>
      </rPr>
      <t>(%)</t>
    </r>
  </si>
  <si>
    <t>krytí ztráty  v Kč</t>
  </si>
  <si>
    <t>na vrub zůst. rezerv.fondu</t>
  </si>
  <si>
    <t>z rozpočtu zřizovatele</t>
  </si>
  <si>
    <t>Střední škola řemesel a služeb, Jablonec nad Nisou, Smetanova 66</t>
  </si>
  <si>
    <t>Domov Raspenava</t>
  </si>
  <si>
    <t>APOSS Liberec</t>
  </si>
  <si>
    <r>
      <t xml:space="preserve">procentní podíl podle způsobu úhrady ztráty </t>
    </r>
    <r>
      <rPr>
        <b/>
        <sz val="9"/>
        <rFont val="Arial"/>
        <family val="2"/>
        <charset val="238"/>
      </rPr>
      <t>(%)</t>
    </r>
  </si>
  <si>
    <t>LIBERECKÝ KRAJ</t>
  </si>
  <si>
    <t>Zastupitelstvo</t>
  </si>
  <si>
    <t>odměny včetně pojistného (uvolnění a neuvol. členové zast. LK)</t>
  </si>
  <si>
    <t>Krajský úřad</t>
  </si>
  <si>
    <t>Účelové příspěvky PO</t>
  </si>
  <si>
    <t>v resortu školství</t>
  </si>
  <si>
    <t>v resortu kultury</t>
  </si>
  <si>
    <t>Příspěvkové organizace kraje</t>
  </si>
  <si>
    <t>v resortu životního prostředí</t>
  </si>
  <si>
    <t xml:space="preserve">odbor školství, mládeže, tělovýchovy a sportu </t>
  </si>
  <si>
    <t xml:space="preserve">odbor právní </t>
  </si>
  <si>
    <t>Účelové neinvestiční dotace - školství</t>
  </si>
  <si>
    <t>Transfery</t>
  </si>
  <si>
    <t>Pokladní správa</t>
  </si>
  <si>
    <t>finanční rezervy kraje</t>
  </si>
  <si>
    <t>Spolufinancování EU</t>
  </si>
  <si>
    <t>Úvěry</t>
  </si>
  <si>
    <t xml:space="preserve">Sociální fond </t>
  </si>
  <si>
    <t>Dotační fond kraje</t>
  </si>
  <si>
    <t>Krizový fond kraje</t>
  </si>
  <si>
    <t>Fond ochrany vod kraje</t>
  </si>
  <si>
    <t>Kapitola 304 - Úřad vlády</t>
  </si>
  <si>
    <t>p.č.</t>
  </si>
  <si>
    <t>úč.zn.</t>
  </si>
  <si>
    <t>účel dotace (v Kč)</t>
  </si>
  <si>
    <t>poskytnuto</t>
  </si>
  <si>
    <t>čerpáno</t>
  </si>
  <si>
    <t>nečerpáno</t>
  </si>
  <si>
    <t>04001</t>
  </si>
  <si>
    <t>úřad vlády celkem</t>
  </si>
  <si>
    <t>Kapitola 313 - Ministerstvo práce a sociálních věcí</t>
  </si>
  <si>
    <t>ministerstvo práce a sociálních věcí celkem</t>
  </si>
  <si>
    <t>Kapitola 327 - Ministerstvo dopravy</t>
  </si>
  <si>
    <t>ministerstvo dopravy celkem</t>
  </si>
  <si>
    <t>Kapitola 333 - Ministerstvo školství a mládeže</t>
  </si>
  <si>
    <t>Soutěže a přehlídky</t>
  </si>
  <si>
    <t>Přímé náklady na vzdělávání</t>
  </si>
  <si>
    <t>ministerstvo školství a mládeže celkem</t>
  </si>
  <si>
    <t>Pozn. Ve sloupci nečerpáno jsou vykázány prostředky, které byly skutečně vráceny v rámci finančního vypořádání zpět poskytovatelům</t>
  </si>
  <si>
    <t>Kapitola 334 - Ministerstvo kultury</t>
  </si>
  <si>
    <t>Dotace na kulturní aktivity</t>
  </si>
  <si>
    <t>ministerstvo kultury celkem</t>
  </si>
  <si>
    <t>Kapitola 335 - Ministerstvo zdravotnictví</t>
  </si>
  <si>
    <t>Kapitola 398 - Všeobecná pokladní správa</t>
  </si>
  <si>
    <t>všeobecná pokladní správa celkem</t>
  </si>
  <si>
    <t>účelové neinvestiční dotace</t>
  </si>
  <si>
    <t>kap</t>
  </si>
  <si>
    <t>název</t>
  </si>
  <si>
    <t>souhrn dotací (v Kč)</t>
  </si>
  <si>
    <t>ÚV</t>
  </si>
  <si>
    <t>úřad vlády</t>
  </si>
  <si>
    <t>ministerstvo školství a mládeže</t>
  </si>
  <si>
    <t xml:space="preserve">poskytovatelé dotací </t>
  </si>
  <si>
    <t>účelové investiční dotace</t>
  </si>
  <si>
    <t>účelové dotace celkem</t>
  </si>
  <si>
    <t>k vypořádání v následujících rozpočtových obdobích  po skončení realizace projektu, resp. zpětné proplacení</t>
  </si>
  <si>
    <t>OP potravinové a materiální pomoci-CZ,neinv.</t>
  </si>
  <si>
    <t>OP potravinové a materiální pomoci-EU,neinv.</t>
  </si>
  <si>
    <t>Kapitola 315 - Ministerstvo životního prostředí</t>
  </si>
  <si>
    <t>ministerstvo životního prostředí celkem</t>
  </si>
  <si>
    <t>Kapitola 317 - Ministerstvo pro místní rozvoj</t>
  </si>
  <si>
    <t>ministerstvo pro místní rozvoj celkem</t>
  </si>
  <si>
    <t>OP VVV P 03 - CZ, neinv.</t>
  </si>
  <si>
    <t>OP VVV P 03 - EU, neinv.</t>
  </si>
  <si>
    <t>souhrn dotací</t>
  </si>
  <si>
    <t>ministerstvo pro místní rozvoj</t>
  </si>
  <si>
    <t>Č. řádku</t>
  </si>
  <si>
    <t>poplatky a odvody v oblasti životního prostředí</t>
  </si>
  <si>
    <t>NF</t>
  </si>
  <si>
    <t>TP ČR - SASKO 2014-2020</t>
  </si>
  <si>
    <t>TP ČR - POLSKO 2014-2020</t>
  </si>
  <si>
    <t>Gymnázium a Obchodní akademie, Tanvald, Školní 305</t>
  </si>
  <si>
    <t xml:space="preserve">Střední škola a Mateřská škola, Liberec, Na Bojišti 15 </t>
  </si>
  <si>
    <t>Pedagogicko-psychologická poradna a speciálně pedagogické centrum, Semily, Nádražní 213</t>
  </si>
  <si>
    <t>OSTARA</t>
  </si>
  <si>
    <t>7.6 Podpora cestovního ruchu</t>
  </si>
  <si>
    <t>8.4 Podpora dlouhodobé práce s mládeží v obl. ŽP a zemědělství</t>
  </si>
  <si>
    <t>8.5 Podpora předcházení vzniku odpadů</t>
  </si>
  <si>
    <t>v resortu kancelář ředitele</t>
  </si>
  <si>
    <t>ministerstvo zdravotnictví celkem</t>
  </si>
  <si>
    <t>IROP – program č. 117030 – CZ – inv.</t>
  </si>
  <si>
    <t>IROP – program č. 117030 – EU – inv.</t>
  </si>
  <si>
    <t>Národní fond</t>
  </si>
  <si>
    <t>Národní fond celkem</t>
  </si>
  <si>
    <t>Mezinárodní instituce</t>
  </si>
  <si>
    <t>mezinárodní instituce celkem</t>
  </si>
  <si>
    <t>mezinárodní instituce</t>
  </si>
  <si>
    <t>Disponibilní zdroje určené k zapojení</t>
  </si>
  <si>
    <t>Lesnický fond kraje</t>
  </si>
  <si>
    <t>Kapitálové výdaje</t>
  </si>
  <si>
    <t>PŘEHLED</t>
  </si>
  <si>
    <t>Č. ř.</t>
  </si>
  <si>
    <t>Skutečný stav v Kč</t>
  </si>
  <si>
    <t>Účetní stav v Kč</t>
  </si>
  <si>
    <t>Rozdíl v Kč</t>
  </si>
  <si>
    <t>Poskytnuté zálohy na DHM</t>
  </si>
  <si>
    <t>052</t>
  </si>
  <si>
    <t>Ostatní DFM</t>
  </si>
  <si>
    <t>069</t>
  </si>
  <si>
    <t>Oprávky ke SHMV a souborům HMV</t>
  </si>
  <si>
    <t>Opravné položky k jiným pohledávkám z hl. činnosti</t>
  </si>
  <si>
    <t>Pokladna</t>
  </si>
  <si>
    <t>261</t>
  </si>
  <si>
    <t>1.3 Dotace obcím na činnost JPO II k programu MV ČR</t>
  </si>
  <si>
    <t>1.4 Prevence kriminality</t>
  </si>
  <si>
    <t>resort sociálních věcí</t>
  </si>
  <si>
    <t>5.2 Podpora rozvoje sociálních služeb</t>
  </si>
  <si>
    <t>investiční přijaté transfery ze zahraničí</t>
  </si>
  <si>
    <t>investiční přijaté transfery od mezinár.institucí</t>
  </si>
  <si>
    <t>MV</t>
  </si>
  <si>
    <t>Úřad vlády</t>
  </si>
  <si>
    <t xml:space="preserve">Působnosti </t>
  </si>
  <si>
    <t xml:space="preserve"> rekapitulace účelové neinvestiční a investiční dotace</t>
  </si>
  <si>
    <t>IROP – program č. 117030 – CZ – neinv.</t>
  </si>
  <si>
    <t>IROP – program č. 117030 – EU – neinv.</t>
  </si>
  <si>
    <t>Státní fond dopravní infrastruktury celkem</t>
  </si>
  <si>
    <t>Financování dopravní infrastruktury - investice</t>
  </si>
  <si>
    <t>Program přeshranič. spolupráce ČR–Polsko–EU,neinv.</t>
  </si>
  <si>
    <t>budoucí HV/  nerozdělený HV</t>
  </si>
  <si>
    <t>druh</t>
  </si>
  <si>
    <t>Ostatní dlouhodobá podmíněná pasiva</t>
  </si>
  <si>
    <t>CELKEM POK  účetní stav</t>
  </si>
  <si>
    <t>Doprava  skutečný stav</t>
  </si>
  <si>
    <t xml:space="preserve">Školství  skutečný stav </t>
  </si>
  <si>
    <t xml:space="preserve"> Jmenovitý seznam akcí spolufinancovaných z prostředků EU                                                                                        (včetně spolufinancování Libereckého kraje)</t>
  </si>
  <si>
    <t>MZe</t>
  </si>
  <si>
    <t>5.1 Podpora integrace národnostních menšin a cizinců</t>
  </si>
  <si>
    <t>8.6 podpora retence vody v krajině</t>
  </si>
  <si>
    <t xml:space="preserve">dary, vratky dotací a sankční platby </t>
  </si>
  <si>
    <t>DHM ostatní</t>
  </si>
  <si>
    <t>příjmy z fin.vypořádání milulých let mezi krajem a obcemi</t>
  </si>
  <si>
    <t xml:space="preserve">investiční přijaté transfery od obcí </t>
  </si>
  <si>
    <t>Opravné položky k peněžním operacím nemající charakter příjmů a výdajů</t>
  </si>
  <si>
    <t>přijaté dary - převod ze sbírky</t>
  </si>
  <si>
    <t>7.7 Podpora cestovního ruchu v turistických oblastech</t>
  </si>
  <si>
    <t>7.8 Podpora infocenter</t>
  </si>
  <si>
    <t>7.9 Podpora nadregionálních témat a produktů CR</t>
  </si>
  <si>
    <t>oddělení veřejných zakázek</t>
  </si>
  <si>
    <t>Účelové investiční dotace - školství</t>
  </si>
  <si>
    <t>Kapitola 329 - Ministerstvo zemědělství</t>
  </si>
  <si>
    <t>ministerstvo zemědělství</t>
  </si>
  <si>
    <t>COV - progr. 129710, inv.</t>
  </si>
  <si>
    <t>Mze</t>
  </si>
  <si>
    <t>tabulková část</t>
  </si>
  <si>
    <t>ostatní přijaté transfery od rozp. územní úrovně</t>
  </si>
  <si>
    <t>předpoklad k 31. 12. 2024</t>
  </si>
  <si>
    <t>předpokad k 31. 12. 2025</t>
  </si>
  <si>
    <r>
      <rPr>
        <sz val="8"/>
        <color indexed="10"/>
        <rFont val="Arial"/>
        <family val="2"/>
        <charset val="238"/>
      </rPr>
      <t>**</t>
    </r>
    <r>
      <rPr>
        <sz val="8"/>
        <rFont val="Arial"/>
        <family val="2"/>
        <charset val="238"/>
      </rPr>
      <t xml:space="preserve"> k 30.6.2016 realizována mimořádná úhrada spláky ve výši 50 000 tis. Kč a k 30.9.2018 realizována 2. mimořádná úhrada splátky ve výši  50 000 tis. Kč </t>
    </r>
  </si>
  <si>
    <t>Modernizace KNL - Etapa č. 1 - úvěr (tranže úvěru dle návrhu Deloitte)</t>
  </si>
  <si>
    <t>Modernizace KNL - Etapa č. 1 - roční splátka jistiny úvěru (od roku 2026)</t>
  </si>
  <si>
    <t>Významné akce</t>
  </si>
  <si>
    <t>v resorrtu životního prostředí a zemědělství</t>
  </si>
  <si>
    <t>odbor dopravní oblsužnosti</t>
  </si>
  <si>
    <t>Jedlič. ústav-pořízení automobilu terén.soc.služby</t>
  </si>
  <si>
    <t>ZZS LK - Kybernetická bezpečnost</t>
  </si>
  <si>
    <t>pokračování</t>
  </si>
  <si>
    <t>"cizí" prostředky a vratky jiným poskytovatelům</t>
  </si>
  <si>
    <t>Pořizovaný DFM</t>
  </si>
  <si>
    <t>043</t>
  </si>
  <si>
    <t>Oprávky k ostatnímu DHM</t>
  </si>
  <si>
    <t>089</t>
  </si>
  <si>
    <t>Pohledávky za osobami mimo vybrané vládní institucemi</t>
  </si>
  <si>
    <t>Závazky z upsaných nesplacených cenných papírů a podílů</t>
  </si>
  <si>
    <t>368</t>
  </si>
  <si>
    <t xml:space="preserve">  </t>
  </si>
  <si>
    <r>
      <t xml:space="preserve">Komplexní revitalizace mostů na silnicích II. a III. tř. na území LK - roční splátka jistiny </t>
    </r>
    <r>
      <rPr>
        <sz val="8"/>
        <color indexed="10"/>
        <rFont val="Arial"/>
        <family val="2"/>
        <charset val="238"/>
      </rPr>
      <t>**</t>
    </r>
  </si>
  <si>
    <r>
      <t xml:space="preserve">Modernizace KNL - Etapa č. 1 - úroky </t>
    </r>
    <r>
      <rPr>
        <sz val="8"/>
        <color indexed="10"/>
        <rFont val="Arial"/>
        <family val="2"/>
        <charset val="238"/>
      </rPr>
      <t>***</t>
    </r>
  </si>
  <si>
    <t>obchodní společnost</t>
  </si>
  <si>
    <t>%</t>
  </si>
  <si>
    <t>nominální hodnota celkem</t>
  </si>
  <si>
    <t>hodnota vkladů celkem</t>
  </si>
  <si>
    <t xml:space="preserve">vklad majetku </t>
  </si>
  <si>
    <t>finanční vklad</t>
  </si>
  <si>
    <t>Krajská nemocnice Liberec, a.s.</t>
  </si>
  <si>
    <t>Nemocnice s poliklinikou Česká Lípa, a.s.</t>
  </si>
  <si>
    <t>Silnice LK a.s.</t>
  </si>
  <si>
    <t>414 109 706,45</t>
  </si>
  <si>
    <t>KORID LK, spol. s r.o. Liberec</t>
  </si>
  <si>
    <t>Autobusy LK, s.r.o.</t>
  </si>
  <si>
    <t xml:space="preserve">Krajská nemocnice Liberec a.s., příplatek mimo vlastní kapitál - a.s. </t>
  </si>
  <si>
    <t>Nemocnice s poliklinikou Česká Lípa, a.s., příplatek mimo vlastní kapitál</t>
  </si>
  <si>
    <t>Autobusy LK, s.r.o., příplatek mimo vlastní kapitál</t>
  </si>
  <si>
    <t>Celkem majetkové účasti v osobách s rozhodujícím vlivem</t>
  </si>
  <si>
    <t>ČSAD Liberec, a.s. - kmenové akcie, darovací smlouva od LIAD s.r.o.</t>
  </si>
  <si>
    <t>ČSAD Liberec, a.s. - kmenové akcie a dohoda o započtení pohledávek</t>
  </si>
  <si>
    <t>ČSAD Liberec, a.s. - kmenové akcie + Dohoda o narovnání a vypořádání vzájemných pohledávek a závazků</t>
  </si>
  <si>
    <t>ČSAD Liberec, a.s. - příplatek mimo základní kapitál</t>
  </si>
  <si>
    <t>MMN, a.s. - kupní smlouva o převodu akcií v MMN, a.s. - s městem Semily a Jilemnice</t>
  </si>
  <si>
    <t>MMN, a.s. dobrovloný příplatek mimo základní kapitál</t>
  </si>
  <si>
    <t>Ostatní dlouhodobý finanční majetek</t>
  </si>
  <si>
    <t>odbor ekonomický - rezervy programů DF</t>
  </si>
  <si>
    <t xml:space="preserve">7.10 Infrastruktura cestovního ruchu   </t>
  </si>
  <si>
    <t>výdaje na opatření k nápravě ekologické újmy</t>
  </si>
  <si>
    <t>stav                           k 31. 12. 2017</t>
  </si>
  <si>
    <t>stav                           k 31. 12. 2016</t>
  </si>
  <si>
    <t>stav                   k 31. 12. 2018</t>
  </si>
  <si>
    <t>stav                  k 31. 12. 2019</t>
  </si>
  <si>
    <t>stav                                        k 31. 12. 2020</t>
  </si>
  <si>
    <t>stav                  k 31. 12. 2021</t>
  </si>
  <si>
    <t>ARR Agentura regionálního rozvoje,               s r.o. Liberec</t>
  </si>
  <si>
    <t>Pedagogicko-psychologická poradna, Česká Lípa, Havlíčkova 443</t>
  </si>
  <si>
    <t>Školní statek Frýdlant</t>
  </si>
  <si>
    <t>Střední škola, Lomnice nad popelkou, Antala Staška 213</t>
  </si>
  <si>
    <t>Střední zdravotnická škola a Střední odborná škola, Česká Lípa</t>
  </si>
  <si>
    <t>Střední uměleckoprůmyslová škola sklářská, Železný brod, Smetanovo zátiší 470</t>
  </si>
  <si>
    <t>Střední uměleckoprůmyslová škola sklářská Kamenický Šenov, Havlíčkova 57</t>
  </si>
  <si>
    <t>Speciálně pedagogické centrum logopedické a surdopedické</t>
  </si>
  <si>
    <t>Základní škola speciální Semily, Nádražní 213</t>
  </si>
  <si>
    <t>Zoo Liberec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</si>
  <si>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zdravotnictví</t>
    </r>
  </si>
  <si>
    <t>Jedličkův ústav</t>
  </si>
  <si>
    <t>Vyšší odborná škola sklářská a Střední škola, Nový Bor, Wolkerova 316</t>
  </si>
  <si>
    <t>333 737 174,00</t>
  </si>
  <si>
    <t>Úhrada úroků, poplatků a výdaje za rezervaci zdrojů</t>
  </si>
  <si>
    <t xml:space="preserve">Zadluženost kraje CELKEM (nesplacený zůstatek jistin, závazků) </t>
  </si>
  <si>
    <r>
      <t xml:space="preserve">Komplexní revitalizace mostů na silnicích II. a III. tř. na území LK     </t>
    </r>
    <r>
      <rPr>
        <b/>
        <sz val="8"/>
        <rFont val="Arial"/>
        <family val="2"/>
        <charset val="238"/>
      </rPr>
      <t xml:space="preserve"> </t>
    </r>
  </si>
  <si>
    <r>
      <t xml:space="preserve">Revitalizace pozemních komunikací na území LK    </t>
    </r>
    <r>
      <rPr>
        <b/>
        <sz val="8"/>
        <rFont val="Arial"/>
        <family val="2"/>
        <charset val="238"/>
      </rPr>
      <t xml:space="preserve"> </t>
    </r>
  </si>
  <si>
    <t>MPO</t>
  </si>
  <si>
    <t xml:space="preserve">Daňové příjmy kraje </t>
  </si>
  <si>
    <t>přijaté sankce, náhrady a vratky od obcí</t>
  </si>
  <si>
    <t>Kapitola 322 - Ministerstvo průmyslu a obchdu</t>
  </si>
  <si>
    <t>ministerstvo průmyslu a obchodu</t>
  </si>
  <si>
    <t xml:space="preserve"> v tom: Zůstatek Fondu Turow běžného roku</t>
  </si>
  <si>
    <r>
      <rPr>
        <sz val="8"/>
        <color indexed="10"/>
        <rFont val="Arial"/>
        <family val="2"/>
        <charset val="238"/>
      </rPr>
      <t>*</t>
    </r>
    <r>
      <rPr>
        <sz val="8"/>
        <rFont val="Arial"/>
        <family val="2"/>
        <charset val="238"/>
      </rPr>
      <t xml:space="preserve"> k 14.07.2022 realizována úhrada řádné splátky 46 875 tis. Kč a úhrada mimořádné splátky ve výši 187 470,9 tis. Kč</t>
    </r>
  </si>
  <si>
    <t>odbor silničního hospodářství</t>
  </si>
  <si>
    <t>FOND TURÓW</t>
  </si>
  <si>
    <t>příjem z prodeje ost. nemovit. věcí a jejich částí</t>
  </si>
  <si>
    <t>Fond Turów - ČR-PL</t>
  </si>
  <si>
    <t>v Kč</t>
  </si>
  <si>
    <t>Integrovaný regionální operační program (IROP)</t>
  </si>
  <si>
    <t>Záchrana pokladů ze sbírek Severočeského muzea v Liberci (z depozitářů)</t>
  </si>
  <si>
    <t>ZZS LK - přízení vozidla HART a videolaryngoskopů</t>
  </si>
  <si>
    <t>Silnice II/292 - Benešov u Semil - křižovatka s I/14 (úsek 2 a 3.1)</t>
  </si>
  <si>
    <t>Silnice II/262 Dobranov- Česká Lípa</t>
  </si>
  <si>
    <t>Silnice II/2904 - Oldřichov (vč. humanizace) / II/2904 Mníšek od III/2907 - Oldřichov (hum.)</t>
  </si>
  <si>
    <t>Silnice II/270 Dubá - Doksy</t>
  </si>
  <si>
    <t>Silnice II/286 Jilemnice - Košťálov</t>
  </si>
  <si>
    <t>Silnice II/268 - severozápadní obchvat města Zákupy</t>
  </si>
  <si>
    <t>Silnice II/268 Mimoň-hranice Libereckého kraje</t>
  </si>
  <si>
    <t>Silnice II/268 Mimoň-hranice Libereckého kraje - 2. etapa  (km 23,000 - 24,100)</t>
  </si>
  <si>
    <t>Silnice II/290 Sklenařice - Vysoké nad Jizerou</t>
  </si>
  <si>
    <t>Silnice III/27246 Křižany po křižovatku s III/2784</t>
  </si>
  <si>
    <t>Silnice III/2784 Světlá pod Ještědem - Horní Hanychov - 1. etapa_Světlá pod Ještědem - Výpřež</t>
  </si>
  <si>
    <t>Školy bez bariér - Gymnázia a obchodní akademie - rezerva</t>
  </si>
  <si>
    <t>Školy bez bariér - Gymnázia a obchodní akademie - Gymnázium Jablonec n.N., U Balvanu</t>
  </si>
  <si>
    <t>Školy bez bariér - Gymnázia a obchodní akademie - Gymnázium Dr. A. Randy, Jablonec n. N.</t>
  </si>
  <si>
    <t>Školy bez bariér - SOŠ - SPŠ strojní a elektrotechnická a VOŠ, Masarykova 3, Liberec</t>
  </si>
  <si>
    <t>APOSS Liberec p.o. - výstavba domácností pro osoby se zdravotním postižením , Nová Ves</t>
  </si>
  <si>
    <t>Centrální depozitář pro PO resortu kultury (Depozitář Český Dub)</t>
  </si>
  <si>
    <t>Vlastivědné muzeum ČL_revitalizace tří objektů</t>
  </si>
  <si>
    <t>Revitalizace dolního centra Liberce - Parkovací dům (Parkovací dům, Lávka a kultivace okolí sídla LK)</t>
  </si>
  <si>
    <t>Centrum odborného vzdělávání strojírenství a robotiky SPŠT Jablonec nad Nisou</t>
  </si>
  <si>
    <t>Centrum odborného vzdělávání LK stavebnictví - SŠ Semily</t>
  </si>
  <si>
    <t>Centrum odborného vzdělávání pro obrábění kovů a vstřikování plastů - Střední škola strojní, stavební a dopravní, Liberec</t>
  </si>
  <si>
    <t>Centrum odborného vzdělávání LK zdravotnicko-sociální - SZŠ Turnov</t>
  </si>
  <si>
    <t>Juniorní centrum excelence pro informační bezpečnost</t>
  </si>
  <si>
    <t>Silnice II/294 Rokytnice nad Jizerou (včetně humanizace)</t>
  </si>
  <si>
    <t>Silnice II/290 Roprachtice – Kořenov (zbylé úseky)</t>
  </si>
  <si>
    <t>Silnice II/286 Vítkovice, rekonstrukce silnice a opěrné zdi, 1. etapa</t>
  </si>
  <si>
    <t>Silnice II/292 Benešov u Semil – křižovatka s I/14 (2. etapa), úsek č. 1</t>
  </si>
  <si>
    <t>Silnice II/292 Semily, propojení Bořkovská – Brodská</t>
  </si>
  <si>
    <t>Silnice II/268 Lomnice nad Popelkou - Košťálov</t>
  </si>
  <si>
    <t xml:space="preserve">Silnice II/263 Valteřice - Horní Police </t>
  </si>
  <si>
    <t>Česká Lípa - humanizace průtahu</t>
  </si>
  <si>
    <t>Silnice II/592 Kryštofovo údolí-Křižany</t>
  </si>
  <si>
    <t>ZZS LK - Výjezdová základna Hrádek nad Nisou</t>
  </si>
  <si>
    <t>LRN Cvikov-rozvod  a výroba kyslíku</t>
  </si>
  <si>
    <t>ZZS LK - Výjezdová základna a záložní operační středisko Jablonec n. N.</t>
  </si>
  <si>
    <t>ZZS LK - Výjezdová základna Frýdlant v Čechách</t>
  </si>
  <si>
    <t>Služby sociální péče TEREZA_Úprava stávajících objektů - Benešov u Semil - budova č.p. 180,  č.p. 143</t>
  </si>
  <si>
    <t>Zvýšení kybernetické bezpečnosti KÚLK</t>
  </si>
  <si>
    <t>Rekonstrukce domova mládeže Zeyerova č.p. 31 pro potřeby ZŠ a MŚ pro tělesně postižené</t>
  </si>
  <si>
    <t>Central station - Krajský terminál Liberec</t>
  </si>
  <si>
    <t>Operační program Životní prostředí (OP ŽP)</t>
  </si>
  <si>
    <t>v tom OP ŽP 2014+</t>
  </si>
  <si>
    <t>5.1a Snížení energetické náročnosti budovy jídelny a tělocvičny - Střední škola hospodářská a lesnická, Frýdlant</t>
  </si>
  <si>
    <t>Snížení energetické náročnosti budovy - Základní škola speciální, Semily, Nádražní 213, p.o.</t>
  </si>
  <si>
    <t>Snížení energetické náročnosti budovy domova mládeže ul. 9. května - Střední uměleckoprůmyslová škola sklářská, Kamenický Šenov</t>
  </si>
  <si>
    <t>Snížení energetické náročnosti budovy - Střední průmyslová škola textilní, Liberec - rekonstrukce střechy budovy dílen</t>
  </si>
  <si>
    <t>Revitalizace zeleně - zahrady - Domov důchodců, Jindřichovice pod Smrkem, p.o.</t>
  </si>
  <si>
    <t>Revitalizace zeleně - areál domova - Domov důchodců, Sloup v Čechách, p.o.</t>
  </si>
  <si>
    <t>Snížení energetické náročnosti sídla Vlastivědného muzea a galerie v České Lípě</t>
  </si>
  <si>
    <t>Snížení energetické náročnosti pavilonu v Martinově údolí - Léčebna respiračních nemocí, Cvikov, p.o.</t>
  </si>
  <si>
    <t>Snížení energetické náročnosti jídelny - Gymnázium Česká Lípa</t>
  </si>
  <si>
    <t>Podpora kuňky ohnivé - Dolní Ploučnice</t>
  </si>
  <si>
    <t>Snížení energetické náročnosti budovy - Základní škola speciální, Semily, Nádražní 213, p.o._rekuperace</t>
  </si>
  <si>
    <t>Nová budova Střední zdravotnické školy v Liberci_PD</t>
  </si>
  <si>
    <t>Revitalizace dolního centra Liberce - zelená střecha (Vegetační střecha_parkovací dům), parkové úpravy</t>
  </si>
  <si>
    <t>Snížení energetické náročnosti pavilonu C - Domov pro seniory, Vratislavice n. N. (5.1a)</t>
  </si>
  <si>
    <t>FVE - Gymnázium Žitavská, Česká Lípa</t>
  </si>
  <si>
    <t>Frýdlantsko - biokoridor Supí Vrch - Bažantnice</t>
  </si>
  <si>
    <t>APOSS - změna zdroje vytápění objektu Zeyerova</t>
  </si>
  <si>
    <t>v tom</t>
  </si>
  <si>
    <t>Udržitelné hospodaření s vodou Střední průmyslová škola Česká Lípa</t>
  </si>
  <si>
    <t>Hudební kulturně kreativní centrum Lidové sady</t>
  </si>
  <si>
    <t>FVE - Gymnázium Dr. A. Randy Jablonec nad Nisou</t>
  </si>
  <si>
    <t>FVE - SPŠT Jablonec n. N. Belgická 4852</t>
  </si>
  <si>
    <t>FVE - SOŠ Liberec Jablonecká 999</t>
  </si>
  <si>
    <t>FVE - SZŠ a SOŠ Česká Lípa</t>
  </si>
  <si>
    <t>FVE - ZŠ a MŠ logopedická Liberec</t>
  </si>
  <si>
    <t>FVE - Domov důchodců Rokytnice nad Jizerou</t>
  </si>
  <si>
    <t>FVE - Obchodní akademie Česká Lípa</t>
  </si>
  <si>
    <t>FVE - SŠ gastronomie a služeb Liberec Dvorská</t>
  </si>
  <si>
    <t>FVE - KÚLK - budova D</t>
  </si>
  <si>
    <t>FVE - bývalé vojenské letiště Ralsko</t>
  </si>
  <si>
    <t>Strategie rozvoje kultury, kulturního dědictví a KKOLK 2023-2028</t>
  </si>
  <si>
    <t>Strategické plánování rozvoje vzdělávací soustavy Libereckého kraje II  (krajský akční plán rozvoje vzdělávání LK)</t>
  </si>
  <si>
    <t>Naplňování krajského akčního plánu rozvoje vzdělávání Libereckého kraje II (NAKAP LK II)</t>
  </si>
  <si>
    <t>NAKAP LK II _příspěvkové organizace LK (jmenovité projekty)</t>
  </si>
  <si>
    <t>Silnice III/2716 Rynoltice - Hrádek nad Nisou</t>
  </si>
  <si>
    <t>Za společným dědictvím na kole i pěšky</t>
  </si>
  <si>
    <t>IROP a TOP</t>
  </si>
  <si>
    <t>Digitální technická mapa Libereckého kraje</t>
  </si>
  <si>
    <t>Regionální stálá konference Libereckého kraje IV</t>
  </si>
  <si>
    <t>Osvětová kampaň: Jak správně topit</t>
  </si>
  <si>
    <t>Kotlíkové dotace</t>
  </si>
  <si>
    <t>Kotlíkové dotace v Libereckém kraji  III - ÚZ 106515974</t>
  </si>
  <si>
    <t>Kotlíkové dotace v Libereckém kraji  IV - NIV_spolufin. LK (Administrace - platy)</t>
  </si>
  <si>
    <t>Modernizace KNL I. et. - úhrada úroků</t>
  </si>
  <si>
    <t>2.8 Podpora dodatečné instalace akum.nádoby-kotle</t>
  </si>
  <si>
    <t>finanční dar - Oblastní spolek ČČK Liberec</t>
  </si>
  <si>
    <t>finanční dar - náklady vypravitele převoz řemřelého COVID</t>
  </si>
  <si>
    <t>stav pandemické pohotovosti (COVID-19)</t>
  </si>
  <si>
    <t>reko bývalého areálu Skloexport Liberec - ubytování</t>
  </si>
  <si>
    <t xml:space="preserve">přijatá dotace KACPU </t>
  </si>
  <si>
    <t>kompenzační příspěvek pro kraje - ubytování osob z Ukrajiny</t>
  </si>
  <si>
    <t xml:space="preserve">Výsledek hospodaření předch. účetních období </t>
  </si>
  <si>
    <t>432</t>
  </si>
  <si>
    <t>schválena dne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</si>
  <si>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</si>
  <si>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</si>
  <si>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</si>
  <si>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</si>
  <si>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</si>
  <si>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</si>
  <si>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</si>
  <si>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</si>
  <si>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</si>
  <si>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</si>
  <si>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</si>
  <si>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</si>
  <si>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</si>
  <si>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</si>
  <si>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1452</t>
  </si>
  <si>
    <t>1418</t>
  </si>
  <si>
    <t>1420</t>
  </si>
  <si>
    <t>1421</t>
  </si>
  <si>
    <t>1424</t>
  </si>
  <si>
    <t>1425</t>
  </si>
  <si>
    <t>1426</t>
  </si>
  <si>
    <t>1427</t>
  </si>
  <si>
    <t>1428</t>
  </si>
  <si>
    <t>1429</t>
  </si>
  <si>
    <t>1430</t>
  </si>
  <si>
    <t>1432</t>
  </si>
  <si>
    <t>1433</t>
  </si>
  <si>
    <t>1434</t>
  </si>
  <si>
    <t>1436</t>
  </si>
  <si>
    <t>1437</t>
  </si>
  <si>
    <t>1438</t>
  </si>
  <si>
    <t>1440</t>
  </si>
  <si>
    <t>1442</t>
  </si>
  <si>
    <t>1443</t>
  </si>
  <si>
    <t>1448</t>
  </si>
  <si>
    <t>1450</t>
  </si>
  <si>
    <t>1455</t>
  </si>
  <si>
    <t>1456</t>
  </si>
  <si>
    <t>1457</t>
  </si>
  <si>
    <t>1459</t>
  </si>
  <si>
    <t>1460</t>
  </si>
  <si>
    <t>1462</t>
  </si>
  <si>
    <t>1463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</si>
  <si>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</si>
  <si>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</si>
  <si>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</si>
  <si>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</si>
  <si>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</si>
  <si>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</si>
  <si>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</si>
  <si>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</si>
  <si>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</si>
  <si>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1491</t>
  </si>
  <si>
    <t>1492</t>
  </si>
  <si>
    <t>1493</t>
  </si>
  <si>
    <t>1494</t>
  </si>
  <si>
    <t>1497</t>
  </si>
  <si>
    <t>1498</t>
  </si>
  <si>
    <t>ORG-NUM</t>
  </si>
  <si>
    <t>usnese- ním číslo</t>
  </si>
  <si>
    <t xml:space="preserve">Denní a pobytové sociální služby Česká Lípa </t>
  </si>
  <si>
    <t>č. ř.</t>
  </si>
  <si>
    <t>úč.znak</t>
  </si>
  <si>
    <t>Podpora koord.rom.poradců</t>
  </si>
  <si>
    <t>Výkon sociální práce</t>
  </si>
  <si>
    <t>Podpora poskyt. soc. služeb</t>
  </si>
  <si>
    <t>Přísp.pro děti vyžad.okamž.p.</t>
  </si>
  <si>
    <t>Sociální služby-řešení potřeb</t>
  </si>
  <si>
    <t>Dotace  ZOO a botan.zahrad.</t>
  </si>
  <si>
    <t>Program péče o krajinu</t>
  </si>
  <si>
    <t xml:space="preserve"> Kapitola 315 – Ministerstvo životního prostředí</t>
  </si>
  <si>
    <t>Ztráta dopravce z prov.veř.os.dr.dopr</t>
  </si>
  <si>
    <t>Národní plán obnovy - doučování</t>
  </si>
  <si>
    <t>Národní plán obnovy - digitální učební pomůcky</t>
  </si>
  <si>
    <t>Národní plán obnovy - prevence digitální propasti</t>
  </si>
  <si>
    <t>Dotace pro soukr.školy a zař.</t>
  </si>
  <si>
    <t>Přímé nákl.pro sport.gymnázia</t>
  </si>
  <si>
    <t>Ministertvo životního prostředí</t>
  </si>
  <si>
    <t>OPŽP 2021-2027 – EU, neinv.</t>
  </si>
  <si>
    <t xml:space="preserve">Program Obchůdek 2021+ </t>
  </si>
  <si>
    <t xml:space="preserve">NPO - podpora škol soc. znevýh.žáků, EU, neinv.  </t>
  </si>
  <si>
    <t xml:space="preserve">spolufin.opatření řešení dopadů rozš. těžby Turów - akce </t>
  </si>
  <si>
    <t>akce k zajištění pitné vody Turów</t>
  </si>
  <si>
    <t>infrastruktura-spoluúčast kraje - akce (kofinancování a individuální dotace)</t>
  </si>
  <si>
    <t>spolufin.opatření řešení dopadů rozš. těžby Turów - rezerva</t>
  </si>
  <si>
    <t>ostatní odvody z poskytvybraných činností a služeb (odb.způs.+ eurolicence)</t>
  </si>
  <si>
    <t>převod z účtu cizích prostředků</t>
  </si>
  <si>
    <t>OPŽP 2014-2020, prog. Č. 115 310 – EU, neinv.</t>
  </si>
  <si>
    <t>Kompenzační příspěvek pro kraje-ubytov.osob z UA</t>
  </si>
  <si>
    <t>Kapitola 314 - Ministerstvo vnitra</t>
  </si>
  <si>
    <t xml:space="preserve">Výdaje spojené se zajištěním provozu KACPU </t>
  </si>
  <si>
    <t>Národní plán obnovy – neinvestice</t>
  </si>
  <si>
    <t>Programy přeshraniční spolupráce - EU, neinv.</t>
  </si>
  <si>
    <t>ministerstvo vnitra</t>
  </si>
  <si>
    <t>ministerstvo financí - VPS</t>
  </si>
  <si>
    <t>Centrum intervenčních a psychosociálních služeb LK, Liberec 30</t>
  </si>
  <si>
    <t>v tom OP ŽP 2021+</t>
  </si>
  <si>
    <t>stav                k 31. 12.               2022</t>
  </si>
  <si>
    <r>
      <t xml:space="preserve">Revitalizace pozemních komunikací na území LK - roční splátka jistiny </t>
    </r>
    <r>
      <rPr>
        <sz val="8"/>
        <color rgb="FFFF0000"/>
        <rFont val="Arial"/>
        <family val="2"/>
        <charset val="238"/>
      </rPr>
      <t>*</t>
    </r>
  </si>
  <si>
    <t xml:space="preserve">Revitalizace pozemních komunikací na území LK - úvěr  </t>
  </si>
  <si>
    <r>
      <t xml:space="preserve">Komplexní revitalizace mostů na silnicích II. a III. tř. na území LK - úvěr </t>
    </r>
    <r>
      <rPr>
        <sz val="8"/>
        <color indexed="10"/>
        <rFont val="Arial"/>
        <family val="2"/>
        <charset val="238"/>
      </rPr>
      <t xml:space="preserve"> </t>
    </r>
  </si>
  <si>
    <t>ZÁVĚREČNÝ ÚČET 2023</t>
  </si>
  <si>
    <t>Schválený a upravený rozpočet příjmů a plnění příjmů rozpočtu kraje 2023</t>
  </si>
  <si>
    <t>Schválený a upravený rozpočet výdajů a čerpání výdajů rozpočtu kraje 2023</t>
  </si>
  <si>
    <t>Přehled akcí spolufinancovaných z prostředků EU 2023</t>
  </si>
  <si>
    <t>Přehled úhrady úroků a jistin z úvěrů kraje v roce 2023</t>
  </si>
  <si>
    <t>Přehled přijatých účelových dotací nepodléhajících vypořádání za rok 2023</t>
  </si>
  <si>
    <t xml:space="preserve">č e r v e n   2 0 2 4 </t>
  </si>
  <si>
    <t>Příspěvkové organizace s nezáporným výsledkem hospodaření za rok 2023</t>
  </si>
  <si>
    <t>Příspěvkové organizace se záporným výsledkem hospodaření za rok 2023</t>
  </si>
  <si>
    <t>Sociální fond kraje za rok 2023</t>
  </si>
  <si>
    <t>Dotační fond kraje za rok 2023</t>
  </si>
  <si>
    <t>Krizový fond kraje za rok 2023</t>
  </si>
  <si>
    <t>Fond ochrany vod kraje za rok 2023</t>
  </si>
  <si>
    <t>Lesnický fond kraje za rok 2023</t>
  </si>
  <si>
    <t>Fond Turów za rok 2023</t>
  </si>
  <si>
    <t>Stav majetku a závazků kraje zjištěný inventarizací k 31.12.2023</t>
  </si>
  <si>
    <t>Inventarizace majetku kraje svěřeného k využití přísp. organizacím k 31.12.2023</t>
  </si>
  <si>
    <t>Přehled majetkových účastí k 31.12.2023</t>
  </si>
  <si>
    <t>Výsledek rozpočtového hospodaření Libereckého kraje k 31.12.2023</t>
  </si>
  <si>
    <t>SCHVÁLENÝ A UPRAVENÝ ROZPOČET PŘÍJMŮ A PLNĚNÍ PŘÍJMŮ ZA ROK 2023</t>
  </si>
  <si>
    <t>SR 2023</t>
  </si>
  <si>
    <t>UR 2023</t>
  </si>
  <si>
    <t>zapojení zůstatků peněžních fondů z r. 2022</t>
  </si>
  <si>
    <t>zapojení klad.rozpočtového salda z r. 2022</t>
  </si>
  <si>
    <t>Zdroje kraje 2023 celkem</t>
  </si>
  <si>
    <t>Zdroje kraje 2023 celkem bez financování</t>
  </si>
  <si>
    <t>1/1</t>
  </si>
  <si>
    <t>1/2</t>
  </si>
  <si>
    <t>2/1</t>
  </si>
  <si>
    <t>2/2</t>
  </si>
  <si>
    <t>Výdaje kraje 2023 celkem</t>
  </si>
  <si>
    <t>v resortu ekonomiky - rezerva</t>
  </si>
  <si>
    <t>Přehled splátek jistin a úroků z úvěrů přijatých Libereckým krajem uhrazených                                             v roce 2023</t>
  </si>
  <si>
    <t>Přehled přijatých účelových dotací podléhajících finančnímu vypořádání za rok 2023</t>
  </si>
  <si>
    <t>Přehled čerpání přijatých účelových dotací podléhajících finančnímu vypořádání                                                       v rozpočtu kraje 2023</t>
  </si>
  <si>
    <t>Přehled přijatých účelových dotací v roce 2023, které podléhají vypořádání s poskytovatelem v následujících rozpočtových obdobích nebo jsou proplaceny zpětně za již vynaložené výdaje kraje a účelových dotací přijatých ze státních fondů</t>
  </si>
  <si>
    <t>3/1</t>
  </si>
  <si>
    <t>3/2</t>
  </si>
  <si>
    <t>3/3</t>
  </si>
  <si>
    <t>3/4</t>
  </si>
  <si>
    <t>3/5</t>
  </si>
  <si>
    <t>3/6</t>
  </si>
  <si>
    <t>4</t>
  </si>
  <si>
    <t xml:space="preserve">5/1 </t>
  </si>
  <si>
    <t xml:space="preserve">5/2 </t>
  </si>
  <si>
    <t xml:space="preserve">6/1 </t>
  </si>
  <si>
    <t xml:space="preserve">6/2 </t>
  </si>
  <si>
    <t xml:space="preserve">6/3  </t>
  </si>
  <si>
    <t xml:space="preserve">8/1 </t>
  </si>
  <si>
    <t xml:space="preserve">8/3 </t>
  </si>
  <si>
    <t xml:space="preserve"> k 31.12.2023</t>
  </si>
  <si>
    <t>Příspěvkové organizace se zlepšeným (resp. nezáporným) hospodářským výsledkem roku 2023</t>
  </si>
  <si>
    <t>HV 2023                 (v Kč)</t>
  </si>
  <si>
    <t>rozdělení zlepšeného HV 2023</t>
  </si>
  <si>
    <t>ztráta z hospodaření 2023</t>
  </si>
  <si>
    <t>Zdroje rozpočtu Sociálního fondu kraje 2023</t>
  </si>
  <si>
    <t>zůstatek fin. prostředků na účtu SF k 1.1. 2023</t>
  </si>
  <si>
    <t>příděl do fondu z mezd, platů a odměn zaměstnanců a zastupitelů 2023 (převody ze ZBÚ)</t>
  </si>
  <si>
    <t>Výdaje rozpočtu Sociálního fondu kraje 2023</t>
  </si>
  <si>
    <t>Zdroje sociálního fondu 2023 celkem</t>
  </si>
  <si>
    <t>Výdaje sociálního fondu 2023 celkem</t>
  </si>
  <si>
    <t>Saldo zdrojů a výdajů Sociálního fondu kraje 2023</t>
  </si>
  <si>
    <t>zdroje 2023</t>
  </si>
  <si>
    <t>výdaje 2023</t>
  </si>
  <si>
    <t>zůstatek účtu SF k 31.12.2023</t>
  </si>
  <si>
    <t>Saldo zdrojů a výdajů sociálního fondu kraje 2023</t>
  </si>
  <si>
    <t>11/1</t>
  </si>
  <si>
    <t>11/2</t>
  </si>
  <si>
    <t>11/3</t>
  </si>
  <si>
    <t>Výdaje rozpočtu Dotačního fondu kraje 2023</t>
  </si>
  <si>
    <t>Výdaje dotačního fondu 2023 celkem</t>
  </si>
  <si>
    <t>Zdroje rozpočtu Dotačního fondu kraje 2023</t>
  </si>
  <si>
    <t>zůstatek fin. prostředků DF k 1.1. 2023</t>
  </si>
  <si>
    <t>příděl do fondu z rozpočtu kraje 2023 (převody ze ZBÚ)</t>
  </si>
  <si>
    <t>vratky dotací</t>
  </si>
  <si>
    <t>Zdroje dotačního fondu 2023 celkem</t>
  </si>
  <si>
    <t>Saldo zdrojů a výdajů Dotačního fondu kraje 2023</t>
  </si>
  <si>
    <t>zůstatek účtu DF k 31.12.2023</t>
  </si>
  <si>
    <t>Zdroje rozpočtu Krizového fondu kraje 2023</t>
  </si>
  <si>
    <t>zůstatek fin. prostředků na účtu krizového fondu k 1.1. 2023</t>
  </si>
  <si>
    <t>Zdroje krizového fondu 2023 celkem</t>
  </si>
  <si>
    <t>Výdaje rozpočtu Krizového fondu kraje 2023</t>
  </si>
  <si>
    <t>Výdaje krizového fondu 2023 celkem</t>
  </si>
  <si>
    <t>Saldo zdrojů a výdajů Krizového fondu kraje 2023</t>
  </si>
  <si>
    <t>zůstatek účtu KF k 31.12.2023</t>
  </si>
  <si>
    <t>Saldo zdrojů a výdajů krizového fondu kraje 2023</t>
  </si>
  <si>
    <t>Doplnění nerealizovaných převodů do fondu za rok 2023</t>
  </si>
  <si>
    <t>Saldo zdrojů a výdajů dotačního fondu kraje 2023</t>
  </si>
  <si>
    <t>Zdroje rozpočtu Fondu ochrany vod kraje 2023</t>
  </si>
  <si>
    <t>zůstatek fin. prostředků FOV k 1.1. 2023</t>
  </si>
  <si>
    <t>poplatky za odběr podzemních vod v roce 2023</t>
  </si>
  <si>
    <t>Zdroje fondu ochrany vod 2023 celkem</t>
  </si>
  <si>
    <t>Výdaje rozpočtu Fondu ochrany vod kraje 2023</t>
  </si>
  <si>
    <t>Výdaje fondu ochrany vod 2023 celkem</t>
  </si>
  <si>
    <t>Saldo zdrojů a výdajů Fondu ochrany vod kraje 2023</t>
  </si>
  <si>
    <t>zůstatek účtu FOV k 31.12.2023</t>
  </si>
  <si>
    <t>Saldo zdrojů a výdajů FOV kraje 2023</t>
  </si>
  <si>
    <t>Zdroje rozpočtu Lesnického fondu kraje 2023</t>
  </si>
  <si>
    <t>zůstatek fin. prostředků LF k 1.1. 2023</t>
  </si>
  <si>
    <t>Zdroje lesnického fondu 2023 celkem</t>
  </si>
  <si>
    <t>Výdaje rozpočtu Lesnického fondu kraje 2023</t>
  </si>
  <si>
    <t>Výdaje lesnického fondu 2023 celkem</t>
  </si>
  <si>
    <t xml:space="preserve">Saldo zdrojů a výdajů Lesnického fondu kraje 2023 </t>
  </si>
  <si>
    <t>zůstatek účtu LF k 31.12.2023</t>
  </si>
  <si>
    <t>Saldo zdrojů a výdajů LF kraje 2023</t>
  </si>
  <si>
    <t>Zdroje rozpočtu fondu Turow 2023</t>
  </si>
  <si>
    <t>Zdroje fondu 2023 celkem</t>
  </si>
  <si>
    <t>Výdaje rozpočtu fondu Turow 2023</t>
  </si>
  <si>
    <t>Výdaje fondu 2023 celkem</t>
  </si>
  <si>
    <t xml:space="preserve">Saldo zdrojů a výdajů fondu Turow 2023 </t>
  </si>
  <si>
    <t>zůstatek účtu fondu k 31.12.2023</t>
  </si>
  <si>
    <t>Saldo zdrojů a výdajů fondu Turów 2023</t>
  </si>
  <si>
    <t>16/1</t>
  </si>
  <si>
    <t>Přehled inventarizací ověřených skutečných stavů majetku a závazků Libereckého kraje ke dni 31. 12. 2023</t>
  </si>
  <si>
    <t>16/2</t>
  </si>
  <si>
    <t>16/3</t>
  </si>
  <si>
    <t>inventarizacemi ověřených skutečných stavů majetku předaného k hospodaření příspěvkovým organizacím ke dni 31. 12. 2023</t>
  </si>
  <si>
    <t>18</t>
  </si>
  <si>
    <t>20/1</t>
  </si>
  <si>
    <t>20/2</t>
  </si>
  <si>
    <t>20/3</t>
  </si>
  <si>
    <t>Výsledek - rekapitulace rozpočtového hospodaření Libereckého kraje                                                                               k 31.12.2023</t>
  </si>
  <si>
    <t>Majetkové účasti k 31.12.2023</t>
  </si>
  <si>
    <t>převod do rozpočtu za výdaje realizované z jiných účtů</t>
  </si>
  <si>
    <t>investiční a neinvestiční transfery</t>
  </si>
  <si>
    <t>nouzový stav I. - Ukrajina - KACPU</t>
  </si>
  <si>
    <t>Finanční dar - CHAR.NADACE REGIONÁLNÍ HUMANIT.CENTRUM Ukrajina</t>
  </si>
  <si>
    <t>Vypořádání vyšího převodu do fondu za rok 2023</t>
  </si>
  <si>
    <t>* zůstatek finančních prostředků na účtu Krizového fondu kraje z roku 2023 po vypořádání vyššího převodu za rok 2023 byl v roce 2024 zapojen ke krytí výdajové kapitoly 931 01 - Krizový fond v celkové výši 41.727,43 tis. Kč rozpočtovým opatřením č. 37/24</t>
  </si>
  <si>
    <t>náhrada za ubytování UA uprchlíků poskytovaná ubytovatelům</t>
  </si>
  <si>
    <t xml:space="preserve">* zůstatek finančních prostředků na účtu Fondu ochrany vod kraje z roku 2023 byl v roce 2024 zapojen ke krytí výdajové kapitoly 93208 - Fondu ochrany vod kraje ve výši ve výši 54.822,44  tis. Kč rozpočtovým opatřením č. 22/24 </t>
  </si>
  <si>
    <t xml:space="preserve">* zůstatek finančních prostředků na účtu Lesnického fondu kraje z roku 2023 byl v roce 2024 zapojen ke krytí výdajové kapitoly 93408 - Lesnického fondu kraje ve výši ve výši 5.180,54  tis. Kč rozpočtovým opatřením č. 22/24 </t>
  </si>
  <si>
    <t>LI032569 Liberec, Machnín ÚV rekonstrukce,SVS a.s.</t>
  </si>
  <si>
    <t>opatření k řešení dopadů dolu Turow - výdaje kryté inaksovanými úroky</t>
  </si>
  <si>
    <t>* zůstatek finančních prostředků fondu Turów z roku 2023 byl v roce 2024 zapojen ke krytí výdajové kapitoly 92708 - Turów ve výši ve výši 902.241,87  tis. Kč rozpočtovým opatřením č. 22/23</t>
  </si>
  <si>
    <t>opatření k řešení dopadů dolu Turow,PL - dohoda</t>
  </si>
  <si>
    <t>opatření k řešení dopadů dolu Turow,PGE - dar</t>
  </si>
  <si>
    <t>zůstatek fin. prostředků fondu Turów k 1.1. 2023</t>
  </si>
  <si>
    <t>Konečné saldo zdrojů a výdajů krizového fondu kraje 2023</t>
  </si>
  <si>
    <t>Provázející učitelé ve školách</t>
  </si>
  <si>
    <t>Ukrajinský asistent pedagoga ve školách</t>
  </si>
  <si>
    <t>Podpora výchovně vzdělávacích aktivit v muzejích</t>
  </si>
  <si>
    <t>Podp.expozic a výstavních projektů</t>
  </si>
  <si>
    <t>Ochrana kulturních statků před nepříznívými vlivy</t>
  </si>
  <si>
    <t>Národní plán obnovy - neinvestice</t>
  </si>
  <si>
    <t>Veřejné informační služby knihoven - neinv.</t>
  </si>
  <si>
    <t>Akviziční fond - investice</t>
  </si>
  <si>
    <t>ISO II/C výkupy předmětů</t>
  </si>
  <si>
    <t>Veřejné inf.ormační služby knihoven - investice</t>
  </si>
  <si>
    <t>Zajištění mimořádných a krizových situací</t>
  </si>
  <si>
    <t>Prevence negativních dopadů - COVID -19</t>
  </si>
  <si>
    <t>zajištění provozu jednotného inform.systému v letecké ZS</t>
  </si>
  <si>
    <t>Volba prezidenta ČR</t>
  </si>
  <si>
    <t>Volby do ZO Radimovice</t>
  </si>
  <si>
    <t>OP Zaměstnanost 2014+ CZ,neinv.</t>
  </si>
  <si>
    <t>OP Zaměstnanost plus 2021+ CZ,neinv.</t>
  </si>
  <si>
    <t>OP Zaměstnanost 2014+ EU,neinv.</t>
  </si>
  <si>
    <t>OP Zaměstnanost plus 2021+ EU,neinv.</t>
  </si>
  <si>
    <t xml:space="preserve">OPŽP 2021-2027 - EU, inv.  </t>
  </si>
  <si>
    <t>OPŽP 2014-2020,program č. 115 310 - EU,inv.</t>
  </si>
  <si>
    <t>Provoz dětských skupin</t>
  </si>
  <si>
    <t>OP TP 2014+,program č. 117040 - CZ, neinv.</t>
  </si>
  <si>
    <t>OP přeshraniční spolupráce 2014 - CZ, neinv.</t>
  </si>
  <si>
    <t>Vodní hospodářství</t>
  </si>
  <si>
    <t>Přehled poskytnutých účelových dotací v roce 2023, které podléhají vypořádání s poskytovatelem v následujících rozpočtových obdobích nebo jsou proplaceny zpětně za již vynaložené výdaje kraje a účelových dotací poskytnutých ze státních fondů</t>
  </si>
  <si>
    <t>OP JAK P1 - CZ, neinv.</t>
  </si>
  <si>
    <t xml:space="preserve">OP JAK P1 - EU , neinv. </t>
  </si>
  <si>
    <t>OP JAK P2 - CZ, neinv.</t>
  </si>
  <si>
    <t xml:space="preserve">OP JAK P2 - EU , neinv. </t>
  </si>
  <si>
    <t>2</t>
  </si>
  <si>
    <t>Financování dopravní infrastruktury - neinvestice</t>
  </si>
  <si>
    <t>Soc.prevence a prevence kriminality</t>
  </si>
  <si>
    <t>Státní fond životního prostředí</t>
  </si>
  <si>
    <t>SFŽP</t>
  </si>
  <si>
    <t>Státní fond životního prostředí celkem</t>
  </si>
  <si>
    <t>Norské fondy - neinvestice</t>
  </si>
  <si>
    <t>Norské Fondy-spolufinancování - neinvestice</t>
  </si>
  <si>
    <t>3</t>
  </si>
  <si>
    <t>Národní program Životní prostředí  - neinvestice</t>
  </si>
  <si>
    <t>Výkupy pozemků pod komunikacemi II. a II. tř. - inv.</t>
  </si>
  <si>
    <t>Rekapitulace poskytnutých dotací podle resortů za rok 2023</t>
  </si>
  <si>
    <t>DPZ z poskytnutých garancí - MMN a.s.</t>
  </si>
  <si>
    <t>982</t>
  </si>
  <si>
    <t>19</t>
  </si>
  <si>
    <t>Vztahy k rozpočtům krajů, obcí a dobrovolných svazků obcí za rok 2023</t>
  </si>
  <si>
    <t>V části financování značí ve sloupci SR a UR kladné znaménko navýšení zdrojů a záporné znaménko pak snížení zdrojů         (k příjmům) rozpočtu. Plnění v části financování ukazuje do jaké míry bylo plánované financování naplněno, u zapojení zůstatků peněžních fondů a kladného rozpočtového salda z předchozího roku značí, že disponibilní zůstatek nebyl dle upraveného rozpočtu spotřebován, ba naopak byl o uvedenou částku zůstatek finančních prostředků na bankovních účtech kraje navýšen.</t>
  </si>
  <si>
    <t xml:space="preserve"> SR 2023</t>
  </si>
  <si>
    <t>Čerpání 2023</t>
  </si>
  <si>
    <t>v tom IROP 2014+</t>
  </si>
  <si>
    <t>Pořízení automobilu - Domov důchodců Velké Hamry</t>
  </si>
  <si>
    <t>Pořízení automobilu  - Domov a Centrum denních služeb Jablonec n.N</t>
  </si>
  <si>
    <t xml:space="preserve">Pořízení 7 vozidel RENDEZ VOUS  - ZZS LK - Průtoková dotace  </t>
  </si>
  <si>
    <t>Školy bez bariér - Gymnázia a obchodní akademie - Gymnázium a SOŠ pedagogická LBC, Jeronýmova 425/27 p.o.</t>
  </si>
  <si>
    <t xml:space="preserve">Domov Raspenava p.o. - výstavba nových prostor </t>
  </si>
  <si>
    <t>v tom IROP 2021+</t>
  </si>
  <si>
    <t>Revitalizace muzejního parku (Severočeské muzeum Liberec)</t>
  </si>
  <si>
    <t>Změna technologie osvětlení expozice-výstavních prostor a exteriéru objektu Oblastní galerie Liberec</t>
  </si>
  <si>
    <t>Záchrana a rehabilitace uměleckých děl ve sbírkách (Oblastní galerie Liberec)</t>
  </si>
  <si>
    <t xml:space="preserve">Zlepšení ochrany a zpřístupnění knihovního fondu Severočeského muzea </t>
  </si>
  <si>
    <t>Cyklostezka Greenway Jizera úsek Turnov - Svijany_část A</t>
  </si>
  <si>
    <t>APOSS Liberec p.o._RAP - výstavba domácností pro osoby se zdravotním postižením I. a II.  Rochlická, Vratislavice n. N,</t>
  </si>
  <si>
    <t>Kultivace okolí sídla Libereckého kraje - II etapa</t>
  </si>
  <si>
    <t>Zadržení vody Frýdlantsko I - Tůně</t>
  </si>
  <si>
    <t>Interpretace MZCHÚ LK</t>
  </si>
  <si>
    <t>Dětský domov Jbc Pasecká - změna zdroje vytápění</t>
  </si>
  <si>
    <t>Národní plán obnovy (NPO) 2021-2027</t>
  </si>
  <si>
    <t>Pořízení 34 elektromobilů pro p.o. a KÚLK</t>
  </si>
  <si>
    <t>Rozvoj digitální technické mapy Libereckého kraje - domapování dopravní a technické infrastruktury obcí</t>
  </si>
  <si>
    <t>Smart akcelerátor LK II - udržitelnost projektu</t>
  </si>
  <si>
    <t>Operační program Jan Amos Komenský</t>
  </si>
  <si>
    <t>Smart akcelerátor LK III.</t>
  </si>
  <si>
    <t>SALK III - Dotace ARR</t>
  </si>
  <si>
    <t>Naplňování dlouhodobého záměru vzdělávání Libereckého kraje 2024-2028   (Implementace dlouhodobého záměru vzdělávání a rozvoje vzdělávací soustavy Libereckého kraje (I-DZ LK) )</t>
  </si>
  <si>
    <t>Operační program přeshraniční spolupráce (PPS)</t>
  </si>
  <si>
    <t>v tom OP PS 2014+</t>
  </si>
  <si>
    <t>Jsme s vámi - společně pro Ukrajinu</t>
  </si>
  <si>
    <t>Kompetence 4.0 - Vyšší odborná škola mezinárodního obchodu a Obchodní akademie, Jablonec nad Nisou - průtokovíá dotace</t>
  </si>
  <si>
    <t>Kompetence 4.0 Střední průmyslová škola strojní a elektrotechnická a Vyšší odborná škola v Liberci - průtoková dotace</t>
  </si>
  <si>
    <t>Učme se navzájem  - ZZS LK - Průtoková dotace z Euroregionu Nisa</t>
  </si>
  <si>
    <t>v tom OP PS 2021+</t>
  </si>
  <si>
    <t>TP INTERREG ČESKO-SASKO 2021-2027</t>
  </si>
  <si>
    <t>TP INTERREG ČESKO - POLSKO 2021 - 2027</t>
  </si>
  <si>
    <t>Operační program Zaměstnanost 2014+</t>
  </si>
  <si>
    <t>v tom OP Z 2014+</t>
  </si>
  <si>
    <t xml:space="preserve">Podpora procesů v rámci reformy péče o duševní zdraví v Libereckém kraji </t>
  </si>
  <si>
    <t xml:space="preserve">Podpora a rozvoj sociálních služeb v Libereckém kraji </t>
  </si>
  <si>
    <t>v tom OP Z 2021+</t>
  </si>
  <si>
    <t xml:space="preserve">Podpora školního stravování v Libereckém kraji </t>
  </si>
  <si>
    <t>FLEXIŠKOLA - Střední odborná škola Liberec, Jablonecká 999 - průtoková dotace</t>
  </si>
  <si>
    <t>Finanční vypořádání - FÚ</t>
  </si>
  <si>
    <t>Operační program nadnárodní spolupráce (OP NS) 2014+</t>
  </si>
  <si>
    <t>Transborder II</t>
  </si>
  <si>
    <t>Operační program Technická pomoc (OP TP)</t>
  </si>
  <si>
    <t>v tom OP TP 2014+</t>
  </si>
  <si>
    <t>v tom OP TP 2021+</t>
  </si>
  <si>
    <t>Regionální stálá konference Libereckého kraje V</t>
  </si>
  <si>
    <t>Operační program Podnikání a inovace (OP PIK) 2014+</t>
  </si>
  <si>
    <t>Jiné prostředky ze zahraničí / Finanční mechanismy 2014+:</t>
  </si>
  <si>
    <t>Potravinová pomoc dětem  v LK 7</t>
  </si>
  <si>
    <t>NFV - návratná finanční výpomoc na předfinancování projektů</t>
  </si>
  <si>
    <t>Bioodpad není odpad - STŘEVLÍK p.o.</t>
  </si>
  <si>
    <t>SALK III - NFV ARR</t>
  </si>
  <si>
    <t>v tom OP ŽP 2014 +</t>
  </si>
  <si>
    <t xml:space="preserve">Kotlíkové dotace v Libereckém kraji  II - NIV </t>
  </si>
  <si>
    <t>Kotlíkové dotace v Libereckém kraji  III - NZÚ - ÚZ 106515972</t>
  </si>
  <si>
    <t>v tom OP ŽP 2021 +</t>
  </si>
  <si>
    <t>Kotlíkové dotace v Libereckém kraji  IV - ÚZ 148515501         - žadatelé</t>
  </si>
  <si>
    <t>předpokad k 31. 12. 2026</t>
  </si>
  <si>
    <t>stav                k 31. 12.               2023</t>
  </si>
  <si>
    <t>100 000,00</t>
  </si>
  <si>
    <t>Daňové příjmy, úhrada úroků a poplatků vychází ze zastupitelstvem schváleného rozpočtového výhledu na období let 2024-2027</t>
  </si>
  <si>
    <t>předpokad k 31. 12. 2027</t>
  </si>
  <si>
    <t>Vývoj a očekávaný vývoj úvěrového zadlužení Libereckého kraje v letech 2016 - 2027</t>
  </si>
  <si>
    <t>PŘÍJMY 2023 CELKEM PO KONSOLIDACI*</t>
  </si>
  <si>
    <t>VÝDAJE 2023 CELKEM PO KONSOLIDACI*</t>
  </si>
  <si>
    <t>SALDO 2023</t>
  </si>
  <si>
    <t>Disponibilní zdroje k 1.1.2023 (zapojeny do zdrojů rozpočtu v průběhu roku 2023 prostřednictvím financování)</t>
  </si>
  <si>
    <t>Disponibilní zdroje nezapojené do rozpočtu k 31.12.2023</t>
  </si>
  <si>
    <t>Zůstatek na základních účtech a účtech peněžních fondů k 31.12.2023 resp. 1.1.2024</t>
  </si>
  <si>
    <t>položka 8901 - DPH reverse charge (kap. 911 15 - předkontace výdaje, které nebyly skutečnými fyzickými výdaji pro Finanční úřad) - fyzické odeslání peněz až v roce 2024</t>
  </si>
  <si>
    <t>nezapojené prostředky roku 2023</t>
  </si>
  <si>
    <t>Schválené a provedené změny rozpočtu kraje 2024 z prostředků roku 2023</t>
  </si>
  <si>
    <t>Zůstatek disponibilních zdrojů kraje z roku 2023 po provedených a doporučených změnách rozpočtu v roce 2024</t>
  </si>
  <si>
    <t>Příspěvkové organizace se zhoršeným hospodářským výsledkem roku 2023</t>
  </si>
  <si>
    <t>Gymnázium, Mimoň, Letná 263</t>
  </si>
  <si>
    <t>Gymnázium Dr. Antona Randy, Jablonec nad Nisou</t>
  </si>
  <si>
    <t>646/24/RK</t>
  </si>
  <si>
    <t>600/24/RK</t>
  </si>
  <si>
    <t>931/24/RK</t>
  </si>
  <si>
    <t>522/24/RK</t>
  </si>
  <si>
    <t>523/24/RK</t>
  </si>
  <si>
    <r>
      <rPr>
        <sz val="9"/>
        <rFont val="Arial"/>
        <family val="2"/>
        <charset val="238"/>
      </rPr>
      <t>procentní podíl přídělů do fondů z celkového hospodářského výsledku* (%) -</t>
    </r>
    <r>
      <rPr>
        <b/>
        <sz val="9"/>
        <rFont val="Arial"/>
        <family val="2"/>
        <charset val="238"/>
      </rPr>
      <t xml:space="preserve"> resort životního prostředí</t>
    </r>
  </si>
  <si>
    <r>
      <rPr>
        <b/>
        <sz val="8"/>
        <rFont val="Arial"/>
        <family val="2"/>
        <charset val="238"/>
      </rPr>
      <t>SR 2024</t>
    </r>
    <r>
      <rPr>
        <sz val="8"/>
        <rFont val="Arial"/>
        <family val="2"/>
        <charset val="238"/>
      </rPr>
      <t xml:space="preserve"> - zapojení finančních zdrojů minulých rozpočtových období  - zapojení vyšších než plánovaných daňových příjmů 2023</t>
    </r>
  </si>
  <si>
    <r>
      <rPr>
        <b/>
        <sz val="8"/>
        <rFont val="Arial"/>
        <family val="2"/>
        <charset val="238"/>
      </rPr>
      <t>SR 2024</t>
    </r>
    <r>
      <rPr>
        <sz val="8"/>
        <rFont val="Arial"/>
        <family val="2"/>
        <charset val="238"/>
      </rPr>
      <t xml:space="preserve"> - zapojení použitelných finančních zdrojů z kladných úroků 2023</t>
    </r>
  </si>
  <si>
    <r>
      <rPr>
        <b/>
        <sz val="8"/>
        <rFont val="Arial"/>
        <family val="2"/>
        <charset val="238"/>
      </rPr>
      <t>SR 2024</t>
    </r>
    <r>
      <rPr>
        <sz val="8"/>
        <rFont val="Arial"/>
        <family val="2"/>
        <charset val="238"/>
      </rPr>
      <t xml:space="preserve"> - zapojení použitelných finančních zdrojů v kap. </t>
    </r>
    <r>
      <rPr>
        <b/>
        <sz val="8"/>
        <rFont val="Arial"/>
        <family val="2"/>
        <charset val="238"/>
      </rPr>
      <t xml:space="preserve">913 03 </t>
    </r>
    <r>
      <rPr>
        <sz val="8"/>
        <rFont val="Arial"/>
        <family val="2"/>
        <charset val="238"/>
      </rPr>
      <t>- Příspěvkové organizace, ekonomický odbor - rezervy Energie plyn</t>
    </r>
  </si>
  <si>
    <r>
      <rPr>
        <b/>
        <sz val="8"/>
        <rFont val="Arial"/>
        <family val="2"/>
        <charset val="238"/>
      </rPr>
      <t>SR 2024</t>
    </r>
    <r>
      <rPr>
        <sz val="8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 xml:space="preserve">- zapojení použitelných finančních zdrojů v kap. </t>
    </r>
    <r>
      <rPr>
        <b/>
        <sz val="8"/>
        <color rgb="FF000000"/>
        <rFont val="Arial"/>
        <family val="2"/>
        <charset val="238"/>
      </rPr>
      <t>917 05</t>
    </r>
    <r>
      <rPr>
        <sz val="8"/>
        <color rgb="FF000000"/>
        <rFont val="Arial"/>
        <family val="2"/>
        <charset val="238"/>
      </rPr>
      <t xml:space="preserve"> – Transfery, odbor sociálních věcí; akce "Financování sociálních služeb (z prostředků LK)" z 2023 do 2024</t>
    </r>
  </si>
  <si>
    <r>
      <rPr>
        <b/>
        <sz val="8"/>
        <rFont val="Arial"/>
        <family val="2"/>
        <charset val="238"/>
      </rPr>
      <t xml:space="preserve">SR 2024 </t>
    </r>
    <r>
      <rPr>
        <sz val="8"/>
        <rFont val="Arial"/>
        <family val="2"/>
        <charset val="238"/>
      </rPr>
      <t>-</t>
    </r>
    <r>
      <rPr>
        <sz val="8"/>
        <color rgb="FF000000"/>
        <rFont val="Arial"/>
        <family val="2"/>
        <charset val="238"/>
      </rPr>
      <t xml:space="preserve"> zapojení použitelných finančních zdrojů v kap.</t>
    </r>
    <r>
      <rPr>
        <b/>
        <sz val="8"/>
        <color rgb="FF000000"/>
        <rFont val="Arial"/>
        <family val="2"/>
        <charset val="238"/>
      </rPr>
      <t xml:space="preserve"> 920 14 </t>
    </r>
    <r>
      <rPr>
        <sz val="8"/>
        <color rgb="FF000000"/>
        <rFont val="Arial"/>
        <family val="2"/>
        <charset val="238"/>
      </rPr>
      <t>- Kapitálové výdaje, odbor investic a správy nemovitého majetku; akce "ITI IROP Kultivace okolí sídla LK 2. etapa - Revitalizace dolního centra Liberce II. et."</t>
    </r>
  </si>
  <si>
    <r>
      <t xml:space="preserve">RO č. 3/24 - Zdravotnictví,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>926 09</t>
    </r>
    <r>
      <rPr>
        <sz val="8"/>
        <rFont val="Arial"/>
        <family val="2"/>
        <charset val="238"/>
      </rPr>
      <t xml:space="preserve"> - Dotační fond, přechod financování schválených akcí z roku 2023 do roku 2024 a převod úspor z ukončených nebo nerealizovaných akcí do rezerv jednotlivých programů</t>
    </r>
  </si>
  <si>
    <r>
      <t xml:space="preserve">RO č. 8/24 - Zdravotnictví, </t>
    </r>
    <r>
      <rPr>
        <sz val="8"/>
        <rFont val="Arial"/>
        <family val="2"/>
        <charset val="238"/>
      </rPr>
      <t>zapojení do kap.</t>
    </r>
    <r>
      <rPr>
        <b/>
        <sz val="8"/>
        <rFont val="Arial"/>
        <family val="2"/>
        <charset val="238"/>
      </rPr>
      <t xml:space="preserve"> 912 09 </t>
    </r>
    <r>
      <rPr>
        <sz val="8"/>
        <rFont val="Arial"/>
        <family val="2"/>
        <charset val="238"/>
      </rPr>
      <t xml:space="preserve">- Účelové příspěvky PO a kap. </t>
    </r>
    <r>
      <rPr>
        <b/>
        <sz val="8"/>
        <rFont val="Arial"/>
        <family val="2"/>
        <charset val="238"/>
      </rPr>
      <t>920 09</t>
    </r>
    <r>
      <rPr>
        <sz val="8"/>
        <rFont val="Arial"/>
        <family val="2"/>
        <charset val="238"/>
      </rPr>
      <t xml:space="preserve"> - Kapitálové výdaje, pokrytí finančních závazků uzavřených v roce 2019 až 2023, jejichž plnění bude realizované v roce 2024</t>
    </r>
  </si>
  <si>
    <r>
      <t xml:space="preserve">RO č. 11/24 - Dopravní obslužnost,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>914 21</t>
    </r>
    <r>
      <rPr>
        <sz val="8"/>
        <rFont val="Arial"/>
        <family val="2"/>
        <charset val="238"/>
      </rPr>
      <t xml:space="preserve"> - Působnosti, financování smluvních závazků přecházejících z roku 2023 do roku 2024</t>
    </r>
  </si>
  <si>
    <r>
      <t>RO č. 12/24 - Školství,</t>
    </r>
    <r>
      <rPr>
        <sz val="8"/>
        <rFont val="Arial"/>
        <family val="2"/>
        <charset val="238"/>
      </rPr>
      <t xml:space="preserve"> zapojení do kap. </t>
    </r>
    <r>
      <rPr>
        <b/>
        <sz val="8"/>
        <rFont val="Arial"/>
        <family val="2"/>
        <charset val="238"/>
      </rPr>
      <t>923 04</t>
    </r>
    <r>
      <rPr>
        <sz val="8"/>
        <rFont val="Arial"/>
        <family val="2"/>
        <charset val="238"/>
      </rPr>
      <t xml:space="preserve"> - Spolufinancování EU, vratka dotace Potravinová pomoc 7</t>
    </r>
  </si>
  <si>
    <r>
      <t>RO č. 13/24 - Rozvoj,</t>
    </r>
    <r>
      <rPr>
        <sz val="8"/>
        <rFont val="Arial"/>
        <family val="2"/>
        <charset val="238"/>
      </rPr>
      <t xml:space="preserve"> zapojení do kap.</t>
    </r>
    <r>
      <rPr>
        <b/>
        <sz val="8"/>
        <rFont val="Arial"/>
        <family val="2"/>
        <charset val="238"/>
      </rPr>
      <t xml:space="preserve"> 914 02 </t>
    </r>
    <r>
      <rPr>
        <sz val="8"/>
        <rFont val="Arial"/>
        <family val="2"/>
        <charset val="238"/>
      </rPr>
      <t xml:space="preserve">- Působnosti, kap. </t>
    </r>
    <r>
      <rPr>
        <b/>
        <sz val="8"/>
        <rFont val="Arial"/>
        <family val="2"/>
        <charset val="238"/>
      </rPr>
      <t xml:space="preserve">923 02, 923 06 a 923 14 </t>
    </r>
    <r>
      <rPr>
        <sz val="8"/>
        <rFont val="Arial"/>
        <family val="2"/>
        <charset val="238"/>
      </rPr>
      <t>- Spolufinancování EU a kap.</t>
    </r>
    <r>
      <rPr>
        <b/>
        <sz val="8"/>
        <rFont val="Arial"/>
        <family val="2"/>
        <charset val="238"/>
      </rPr>
      <t xml:space="preserve"> 926 02</t>
    </r>
    <r>
      <rPr>
        <sz val="8"/>
        <rFont val="Arial"/>
        <family val="2"/>
        <charset val="238"/>
      </rPr>
      <t xml:space="preserve"> - Dotační fond, pokrytí finančních závazků uzavřených v roce 2023, jejichž finanční plnění bude realizováno v roce 2024</t>
    </r>
  </si>
  <si>
    <r>
      <t>RO č. 14/24 - Zdravotnictví,</t>
    </r>
    <r>
      <rPr>
        <sz val="8"/>
        <rFont val="Arial"/>
        <family val="2"/>
        <charset val="238"/>
      </rPr>
      <t xml:space="preserve"> zapojení do kap.</t>
    </r>
    <r>
      <rPr>
        <b/>
        <sz val="8"/>
        <rFont val="Arial"/>
        <family val="2"/>
        <charset val="238"/>
      </rPr>
      <t xml:space="preserve"> 923 09</t>
    </r>
    <r>
      <rPr>
        <sz val="8"/>
        <rFont val="Arial"/>
        <family val="2"/>
        <charset val="238"/>
      </rPr>
      <t xml:space="preserve"> - Spolufinancování EU, převod finančních prostředků (přijaté dotace v závěru roku 2023) na mikroprojekt realizovaný ZZS LK, p.o.  „Jiná řeč, společný postup“</t>
    </r>
  </si>
  <si>
    <r>
      <t>RO č. 15/24 - Školství,</t>
    </r>
    <r>
      <rPr>
        <sz val="8"/>
        <rFont val="Arial"/>
        <family val="2"/>
        <charset val="238"/>
      </rPr>
      <t xml:space="preserve"> zapojení do kap</t>
    </r>
    <r>
      <rPr>
        <b/>
        <sz val="8"/>
        <rFont val="Arial"/>
        <family val="2"/>
        <charset val="238"/>
      </rPr>
      <t>. 923 04</t>
    </r>
    <r>
      <rPr>
        <sz val="8"/>
        <rFont val="Arial"/>
        <family val="2"/>
        <charset val="238"/>
      </rPr>
      <t xml:space="preserve"> - Spolufinancování EU, projekt Podpora školního stravování v LK</t>
    </r>
    <r>
      <rPr>
        <b/>
        <sz val="8"/>
        <rFont val="Arial"/>
        <family val="2"/>
        <charset val="238"/>
      </rPr>
      <t xml:space="preserve">, </t>
    </r>
    <r>
      <rPr>
        <sz val="8"/>
        <rFont val="Arial"/>
        <family val="2"/>
        <charset val="238"/>
      </rPr>
      <t xml:space="preserve">převod nedočerpaných dotačních prostředků poskytnutých v roce 2023 z Operačního programu Zaměstnanost </t>
    </r>
  </si>
  <si>
    <r>
      <t xml:space="preserve">RO č. 16/24 - Školství,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 xml:space="preserve">923 04 </t>
    </r>
    <r>
      <rPr>
        <sz val="8"/>
        <rFont val="Arial"/>
        <family val="2"/>
        <charset val="238"/>
      </rPr>
      <t>- Spolufinancování EU, projekt NAKAP LK II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převod nedočerpaných dotačních prostředků poskytnuté v roce 2023 a v předchozích letech z Operačního programu Výzkum, vývoj a vzdělávání 2014+</t>
    </r>
  </si>
  <si>
    <r>
      <t xml:space="preserve">RO č. 17/24 - Rozvoj, </t>
    </r>
    <r>
      <rPr>
        <sz val="8"/>
        <rFont val="Arial"/>
        <family val="2"/>
        <charset val="238"/>
      </rPr>
      <t>zapojení do kap.</t>
    </r>
    <r>
      <rPr>
        <b/>
        <sz val="8"/>
        <rFont val="Arial"/>
        <family val="2"/>
        <charset val="238"/>
      </rPr>
      <t xml:space="preserve"> 917 02</t>
    </r>
    <r>
      <rPr>
        <sz val="8"/>
        <rFont val="Arial"/>
        <family val="2"/>
        <charset val="238"/>
      </rPr>
      <t xml:space="preserve"> - Transfery a kap.</t>
    </r>
    <r>
      <rPr>
        <b/>
        <sz val="8"/>
        <rFont val="Arial"/>
        <family val="2"/>
        <charset val="238"/>
      </rPr>
      <t xml:space="preserve"> 926 02</t>
    </r>
    <r>
      <rPr>
        <sz val="8"/>
        <rFont val="Arial"/>
        <family val="2"/>
        <charset val="238"/>
      </rPr>
      <t xml:space="preserve"> - Dotační fond</t>
    </r>
    <r>
      <rPr>
        <b/>
        <sz val="8"/>
        <rFont val="Arial"/>
        <family val="2"/>
        <charset val="238"/>
      </rPr>
      <t xml:space="preserve">; </t>
    </r>
    <r>
      <rPr>
        <sz val="8"/>
        <rFont val="Arial"/>
        <family val="2"/>
        <charset val="238"/>
      </rPr>
      <t>převod prostředků na pokrytí finančních závazků uzavřených v roce 2023, jejichž finanční plnění bude realizováno v roce 2024</t>
    </r>
  </si>
  <si>
    <r>
      <t xml:space="preserve">RO č. 19/24 - Školství,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 xml:space="preserve">912 04 - </t>
    </r>
    <r>
      <rPr>
        <sz val="8"/>
        <rFont val="Arial"/>
        <family val="2"/>
        <charset val="238"/>
      </rPr>
      <t>Účelové příspěvky,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přechod financování schválených akcí nedokončených v roce 2023</t>
    </r>
  </si>
  <si>
    <r>
      <t xml:space="preserve">RO č. 20/24 - Školství,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 xml:space="preserve">920 04 - </t>
    </r>
    <r>
      <rPr>
        <sz val="8"/>
        <rFont val="Arial"/>
        <family val="2"/>
        <charset val="238"/>
      </rPr>
      <t>Kapitálové výdaje, převod prostředků na pokrytí finančních závazků uzavřených v roce 2023, jejichž finanční plnění bude realizováno v roce 2024</t>
    </r>
  </si>
  <si>
    <r>
      <t>RO č. 21/24 - Životní prostředí</t>
    </r>
    <r>
      <rPr>
        <sz val="8"/>
        <rFont val="Arial"/>
        <family val="2"/>
        <charset val="238"/>
      </rPr>
      <t>, zapojení do kap.</t>
    </r>
    <r>
      <rPr>
        <b/>
        <sz val="8"/>
        <rFont val="Arial"/>
        <family val="2"/>
        <charset val="238"/>
      </rPr>
      <t xml:space="preserve"> 914 08</t>
    </r>
    <r>
      <rPr>
        <sz val="8"/>
        <rFont val="Arial"/>
        <family val="2"/>
        <charset val="238"/>
      </rPr>
      <t xml:space="preserve"> - Působnosti, kap. </t>
    </r>
    <r>
      <rPr>
        <b/>
        <sz val="8"/>
        <rFont val="Arial"/>
        <family val="2"/>
        <charset val="238"/>
      </rPr>
      <t>917 08</t>
    </r>
    <r>
      <rPr>
        <sz val="8"/>
        <rFont val="Arial"/>
        <family val="2"/>
        <charset val="238"/>
      </rPr>
      <t xml:space="preserve"> - Transfery a kap. </t>
    </r>
    <r>
      <rPr>
        <b/>
        <sz val="8"/>
        <rFont val="Arial"/>
        <family val="2"/>
        <charset val="238"/>
      </rPr>
      <t>920 08</t>
    </r>
    <r>
      <rPr>
        <sz val="8"/>
        <rFont val="Arial"/>
        <family val="2"/>
        <charset val="238"/>
      </rPr>
      <t xml:space="preserve"> - Kapitálové výdaje,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převod prostředků na pokrytí finančních závazků uzavřených v roce 2023, jejichž finanční plnění bude realizováno v roce 2024</t>
    </r>
  </si>
  <si>
    <r>
      <t>RO č. 22/24 - Životní prostředí</t>
    </r>
    <r>
      <rPr>
        <sz val="8"/>
        <rFont val="Arial"/>
        <family val="2"/>
        <charset val="238"/>
      </rPr>
      <t>, zapojení do kap.</t>
    </r>
    <r>
      <rPr>
        <b/>
        <sz val="8"/>
        <rFont val="Arial"/>
        <family val="2"/>
        <charset val="238"/>
      </rPr>
      <t xml:space="preserve"> 932 08</t>
    </r>
    <r>
      <rPr>
        <sz val="8"/>
        <rFont val="Arial"/>
        <family val="2"/>
        <charset val="238"/>
      </rPr>
      <t xml:space="preserve"> - Fond ochrany vod, kap. </t>
    </r>
    <r>
      <rPr>
        <b/>
        <sz val="8"/>
        <rFont val="Arial"/>
        <family val="2"/>
        <charset val="238"/>
      </rPr>
      <t>934 08</t>
    </r>
    <r>
      <rPr>
        <sz val="8"/>
        <rFont val="Arial"/>
        <family val="2"/>
        <charset val="238"/>
      </rPr>
      <t xml:space="preserve"> - Lesnický fond a kap. </t>
    </r>
    <r>
      <rPr>
        <b/>
        <sz val="8"/>
        <rFont val="Arial"/>
        <family val="2"/>
        <charset val="238"/>
      </rPr>
      <t>927 08</t>
    </r>
    <r>
      <rPr>
        <sz val="8"/>
        <rFont val="Arial"/>
        <family val="2"/>
        <charset val="238"/>
      </rPr>
      <t xml:space="preserve"> - Fond Turow, přechod financování schválených akcí či činností z roku 2023 do roku 2024, resp. z titulu převodu úspor z ukončených nebo nerealizovaných akcí do rezerv příslušných programů (fondů)</t>
    </r>
  </si>
  <si>
    <r>
      <t>RO č. 23/24 - Dopravní obslužnost,</t>
    </r>
    <r>
      <rPr>
        <sz val="8"/>
        <rFont val="Arial"/>
        <family val="2"/>
        <charset val="238"/>
      </rPr>
      <t xml:space="preserve"> zapojení do kap.</t>
    </r>
    <r>
      <rPr>
        <b/>
        <sz val="8"/>
        <rFont val="Arial"/>
        <family val="2"/>
        <charset val="238"/>
      </rPr>
      <t xml:space="preserve"> 917 21</t>
    </r>
    <r>
      <rPr>
        <sz val="8"/>
        <rFont val="Arial"/>
        <family val="2"/>
        <charset val="238"/>
      </rPr>
      <t xml:space="preserve"> - Transfery, financování smluvních závazků přecházejících z roku 2023 do roku 2024</t>
    </r>
  </si>
  <si>
    <r>
      <t>RO č. 24/24 - Investice, zapojení do kap. 920 14</t>
    </r>
    <r>
      <rPr>
        <sz val="8"/>
        <rFont val="Arial"/>
        <family val="2"/>
        <charset val="238"/>
      </rPr>
      <t xml:space="preserve"> - Kapitálové výdaje, převod prostředků na pokrytí finančních závazků uzavřených v roce 2023, jejichž finanční plnění bude realizováno v roce 2024</t>
    </r>
  </si>
  <si>
    <r>
      <t>RO č. 25/24 - Sociální věci,</t>
    </r>
    <r>
      <rPr>
        <sz val="8"/>
        <rFont val="Arial"/>
        <family val="2"/>
        <charset val="238"/>
      </rPr>
      <t xml:space="preserve"> zapojení do kap. </t>
    </r>
    <r>
      <rPr>
        <b/>
        <sz val="8"/>
        <rFont val="Arial"/>
        <family val="2"/>
        <charset val="238"/>
      </rPr>
      <t>923 05</t>
    </r>
    <r>
      <rPr>
        <sz val="8"/>
        <rFont val="Arial"/>
        <family val="2"/>
        <charset val="238"/>
      </rPr>
      <t xml:space="preserve"> - Spolufinancování EU, projekt „Podpora a rozvoj sociálních služeb v Libereckém kraji“,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převod nevyužitých finančních prostředků minulého rozpočtového období do rozpočtu pro rok 2024  na úhradu závazků potřebných pro realizaci tohoto projektu po dobu jeho trvání</t>
    </r>
  </si>
  <si>
    <r>
      <t xml:space="preserve">RO č. 26/24 - Sociální věci,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>912 05</t>
    </r>
    <r>
      <rPr>
        <sz val="8"/>
        <rFont val="Arial"/>
        <family val="2"/>
        <charset val="238"/>
      </rPr>
      <t xml:space="preserve"> - Účelové příspěvky, kap.</t>
    </r>
    <r>
      <rPr>
        <b/>
        <sz val="8"/>
        <rFont val="Arial"/>
        <family val="2"/>
        <charset val="238"/>
      </rPr>
      <t xml:space="preserve"> 914 05</t>
    </r>
    <r>
      <rPr>
        <sz val="8"/>
        <rFont val="Arial"/>
        <family val="2"/>
        <charset val="238"/>
      </rPr>
      <t xml:space="preserve"> - Působnosti, kap.</t>
    </r>
    <r>
      <rPr>
        <b/>
        <sz val="8"/>
        <rFont val="Arial"/>
        <family val="2"/>
        <charset val="238"/>
      </rPr>
      <t xml:space="preserve"> 920 05</t>
    </r>
    <r>
      <rPr>
        <sz val="8"/>
        <rFont val="Arial"/>
        <family val="2"/>
        <charset val="238"/>
      </rPr>
      <t xml:space="preserve"> - Kapitálové výdaje a kap. </t>
    </r>
    <r>
      <rPr>
        <b/>
        <sz val="8"/>
        <rFont val="Arial"/>
        <family val="2"/>
        <charset val="238"/>
      </rPr>
      <t>926 05</t>
    </r>
    <r>
      <rPr>
        <sz val="8"/>
        <rFont val="Arial"/>
        <family val="2"/>
        <charset val="238"/>
      </rPr>
      <t xml:space="preserve"> - Dotační fond, převod pokrytí finančních závazků uzavřených v roce 2023, jejichž finanční plnění bude realizováno v roce 2024</t>
    </r>
  </si>
  <si>
    <r>
      <t>RO č. 27/24 - Sociální věci,</t>
    </r>
    <r>
      <rPr>
        <sz val="8"/>
        <rFont val="Arial"/>
        <family val="2"/>
        <charset val="238"/>
      </rPr>
      <t xml:space="preserve"> zapojení do kap. </t>
    </r>
    <r>
      <rPr>
        <b/>
        <sz val="8"/>
        <rFont val="Arial"/>
        <family val="2"/>
        <charset val="238"/>
      </rPr>
      <t>923 05</t>
    </r>
    <r>
      <rPr>
        <sz val="8"/>
        <rFont val="Arial"/>
        <family val="2"/>
        <charset val="238"/>
      </rPr>
      <t xml:space="preserve"> - Spolufinancování EU, projekt „Podpora procesů v rámci reformy péče o duševní zdraví v Libereckém kraji“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převod nevyužitých finančních prostředků minulého rozpočtového období do rozpočtu pro rok 2024 na úhradu závazků potřebných pro realizaci tohoto projektu po dobu jeho trvání</t>
    </r>
  </si>
  <si>
    <r>
      <t>RO č. 28/24 - Kultura,</t>
    </r>
    <r>
      <rPr>
        <sz val="8"/>
        <rFont val="Arial"/>
        <family val="2"/>
        <charset val="238"/>
      </rPr>
      <t xml:space="preserve"> zapojení do kap. </t>
    </r>
    <r>
      <rPr>
        <b/>
        <sz val="8"/>
        <rFont val="Arial"/>
        <family val="2"/>
        <charset val="238"/>
      </rPr>
      <t xml:space="preserve">923 07 </t>
    </r>
    <r>
      <rPr>
        <sz val="8"/>
        <rFont val="Arial"/>
        <family val="2"/>
        <charset val="238"/>
      </rPr>
      <t>- Spolufinancování EU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převod finančních prostředků nedočerpaných v roce 2023 do rozpočtu 2024</t>
    </r>
  </si>
  <si>
    <r>
      <t xml:space="preserve">RO č. 36/24 - Hejtman,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 xml:space="preserve">926 01 </t>
    </r>
    <r>
      <rPr>
        <sz val="8"/>
        <rFont val="Arial"/>
        <family val="2"/>
        <charset val="238"/>
      </rPr>
      <t>- Dotační fond, přechod financování schválených akcí z roku 2023 do roku 2024 a převod úspor z ukončených nebo nerealizovaných akcí do rezerv jednotlivých programů</t>
    </r>
  </si>
  <si>
    <r>
      <t xml:space="preserve">RO č. 37/24 - Hejtman,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 xml:space="preserve">931 01 </t>
    </r>
    <r>
      <rPr>
        <sz val="8"/>
        <rFont val="Arial"/>
        <family val="2"/>
        <charset val="238"/>
      </rPr>
      <t>- Krizový fond</t>
    </r>
    <r>
      <rPr>
        <b/>
        <sz val="8"/>
        <rFont val="Arial"/>
        <family val="2"/>
        <charset val="238"/>
      </rPr>
      <t xml:space="preserve">, </t>
    </r>
    <r>
      <rPr>
        <sz val="8"/>
        <rFont val="Arial"/>
        <family val="2"/>
        <charset val="238"/>
      </rPr>
      <t>přechod financování schválených akcí či činností z roku 2023 do roku 2024, resp. z titulu převodu úspor z ukončených nebo nerealizovaných akcí do nespecifikované rezervy fondu</t>
    </r>
  </si>
  <si>
    <r>
      <rPr>
        <b/>
        <sz val="8"/>
        <rFont val="Arial"/>
        <family val="2"/>
        <charset val="238"/>
      </rPr>
      <t>RO č. 39/24 - Kultura,</t>
    </r>
    <r>
      <rPr>
        <sz val="8"/>
        <rFont val="Arial"/>
        <family val="2"/>
        <charset val="238"/>
      </rPr>
      <t xml:space="preserve"> zapojení do kap. </t>
    </r>
    <r>
      <rPr>
        <b/>
        <sz val="8"/>
        <rFont val="Arial"/>
        <family val="2"/>
        <charset val="238"/>
      </rPr>
      <t>912 07</t>
    </r>
    <r>
      <rPr>
        <sz val="8"/>
        <rFont val="Arial"/>
        <family val="2"/>
        <charset val="238"/>
      </rPr>
      <t xml:space="preserve"> - Účelové příspěvky, převod nedočerpaných finančních prostředků roku 2023 do rozpočtu 2024</t>
    </r>
  </si>
  <si>
    <r>
      <t xml:space="preserve">ZR-RO č. 40/24 </t>
    </r>
    <r>
      <rPr>
        <sz val="8"/>
        <rFont val="Arial"/>
        <family val="2"/>
        <charset val="238"/>
      </rPr>
      <t xml:space="preserve">- </t>
    </r>
    <r>
      <rPr>
        <b/>
        <sz val="8"/>
        <rFont val="Arial"/>
        <family val="2"/>
        <charset val="238"/>
      </rPr>
      <t>Ekonomika</t>
    </r>
    <r>
      <rPr>
        <sz val="8"/>
        <rFont val="Arial"/>
        <family val="2"/>
        <charset val="238"/>
      </rPr>
      <t>, zapojení vyšších daňových příjmů kraje (HV I.)</t>
    </r>
  </si>
  <si>
    <r>
      <rPr>
        <b/>
        <sz val="8"/>
        <rFont val="Arial"/>
        <family val="2"/>
        <charset val="238"/>
      </rPr>
      <t>RO č. 41/24 - Školství</t>
    </r>
    <r>
      <rPr>
        <sz val="8"/>
        <rFont val="Arial"/>
        <family val="2"/>
        <charset val="238"/>
      </rPr>
      <t>, zapojení do kap.</t>
    </r>
    <r>
      <rPr>
        <b/>
        <sz val="8"/>
        <rFont val="Arial"/>
        <family val="2"/>
        <charset val="238"/>
      </rPr>
      <t xml:space="preserve"> 916 04 - </t>
    </r>
    <r>
      <rPr>
        <sz val="8"/>
        <rFont val="Arial"/>
        <family val="2"/>
        <charset val="238"/>
      </rPr>
      <t>Účelové neinvestiční dotace, vratka neoprávněně použitých finančních prostředků</t>
    </r>
  </si>
  <si>
    <r>
      <rPr>
        <b/>
        <sz val="8"/>
        <rFont val="Arial"/>
        <family val="2"/>
        <charset val="238"/>
      </rPr>
      <t>RO č. 45/24 - Školství</t>
    </r>
    <r>
      <rPr>
        <sz val="8"/>
        <rFont val="Arial"/>
        <family val="2"/>
        <charset val="238"/>
      </rPr>
      <t xml:space="preserve">, zapojení do kap. </t>
    </r>
    <r>
      <rPr>
        <b/>
        <sz val="8"/>
        <rFont val="Arial"/>
        <family val="2"/>
        <charset val="238"/>
      </rPr>
      <t>926 04</t>
    </r>
    <r>
      <rPr>
        <sz val="8"/>
        <rFont val="Arial"/>
        <family val="2"/>
        <charset val="238"/>
      </rPr>
      <t xml:space="preserve"> - Dotační fond, přechod financování schválených akcí z roku 2023 do roku 2024, resp. převod úspor z ukončených nebo nerealizovaných akcí do rezerv příslušných programů včetně přijatých vratek a sankčních plateb s nimi souvisejících</t>
    </r>
  </si>
  <si>
    <r>
      <rPr>
        <b/>
        <sz val="8"/>
        <rFont val="Arial"/>
        <family val="2"/>
        <charset val="238"/>
      </rPr>
      <t>RO č. 48/24 - Školství</t>
    </r>
    <r>
      <rPr>
        <sz val="8"/>
        <rFont val="Arial"/>
        <family val="2"/>
        <charset val="238"/>
      </rPr>
      <t xml:space="preserve">, zapojení do kap. </t>
    </r>
    <r>
      <rPr>
        <b/>
        <sz val="8"/>
        <rFont val="Arial"/>
        <family val="2"/>
        <charset val="238"/>
      </rPr>
      <t>914 04</t>
    </r>
    <r>
      <rPr>
        <sz val="8"/>
        <rFont val="Arial"/>
        <family val="2"/>
        <charset val="238"/>
      </rPr>
      <t xml:space="preserve"> - Působnosti a kap. </t>
    </r>
    <r>
      <rPr>
        <b/>
        <sz val="8"/>
        <rFont val="Arial"/>
        <family val="2"/>
        <charset val="238"/>
      </rPr>
      <t>917 04</t>
    </r>
    <r>
      <rPr>
        <sz val="8"/>
        <rFont val="Arial"/>
        <family val="2"/>
        <charset val="238"/>
      </rPr>
      <t xml:space="preserve"> - Transfery, pokrytí finančních závazků uzavřených v roce 2023, jejichž finanční plnění bude realizováno v roce 2024</t>
    </r>
  </si>
  <si>
    <r>
      <rPr>
        <b/>
        <sz val="8"/>
        <rFont val="Arial"/>
        <family val="2"/>
        <charset val="238"/>
      </rPr>
      <t>RO č. 50/24 - Životní prostřed</t>
    </r>
    <r>
      <rPr>
        <sz val="8"/>
        <rFont val="Arial"/>
        <family val="2"/>
        <charset val="238"/>
      </rPr>
      <t xml:space="preserve">í, zapojení do kap. </t>
    </r>
    <r>
      <rPr>
        <b/>
        <sz val="8"/>
        <rFont val="Arial"/>
        <family val="2"/>
        <charset val="238"/>
      </rPr>
      <t>926 08</t>
    </r>
    <r>
      <rPr>
        <sz val="8"/>
        <rFont val="Arial"/>
        <family val="2"/>
        <charset val="238"/>
      </rPr>
      <t xml:space="preserve"> - Dotační fond,  přechod financování schválených akcí či činností z roku 2023 do roku 2024, resp. z titulu převodu úspor z ukončených nebo nerealizovaných akcí do rezerv příslušných programů</t>
    </r>
  </si>
  <si>
    <r>
      <rPr>
        <b/>
        <sz val="8"/>
        <rFont val="Arial"/>
        <family val="2"/>
        <charset val="238"/>
      </rPr>
      <t>RO č. 53/24 - Školství</t>
    </r>
    <r>
      <rPr>
        <sz val="8"/>
        <rFont val="Arial"/>
        <family val="2"/>
        <charset val="238"/>
      </rPr>
      <t xml:space="preserve">, zapojení do kap. </t>
    </r>
    <r>
      <rPr>
        <b/>
        <sz val="8"/>
        <rFont val="Arial"/>
        <family val="2"/>
        <charset val="238"/>
      </rPr>
      <t xml:space="preserve">923 04 </t>
    </r>
    <r>
      <rPr>
        <sz val="8"/>
        <rFont val="Arial"/>
        <family val="2"/>
        <charset val="238"/>
      </rPr>
      <t>- Spolufinancování EU,  úprava příjmové a výdajové části rozpočtu kraje o nedočerpané dotační prostředky poskytnuté v letech 2022 a 2023 v Operačním programu Výzkum, vývoj a vzdělávání 2014+ na projekt KAP LK II</t>
    </r>
  </si>
  <si>
    <r>
      <rPr>
        <b/>
        <sz val="8"/>
        <rFont val="Arial"/>
        <family val="2"/>
        <charset val="238"/>
      </rPr>
      <t>RO č. 56/24 - Kultura</t>
    </r>
    <r>
      <rPr>
        <sz val="8"/>
        <rFont val="Arial"/>
        <family val="2"/>
        <charset val="238"/>
      </rPr>
      <t xml:space="preserve">, zapojení do kap. </t>
    </r>
    <r>
      <rPr>
        <b/>
        <sz val="8"/>
        <rFont val="Arial"/>
        <family val="2"/>
        <charset val="238"/>
      </rPr>
      <t>917 07</t>
    </r>
    <r>
      <rPr>
        <sz val="8"/>
        <rFont val="Arial"/>
        <family val="2"/>
        <charset val="238"/>
      </rPr>
      <t xml:space="preserve"> - Transfery a kap.</t>
    </r>
    <r>
      <rPr>
        <b/>
        <sz val="8"/>
        <rFont val="Arial"/>
        <family val="2"/>
        <charset val="238"/>
      </rPr>
      <t xml:space="preserve"> 926 07</t>
    </r>
    <r>
      <rPr>
        <sz val="8"/>
        <rFont val="Arial"/>
        <family val="2"/>
        <charset val="238"/>
      </rPr>
      <t xml:space="preserve"> - Dotační fond, pokrytí finančních závazků uzavřených v roce 2023 nebo v předchozích letech, jejichž finanční plnění bude realizováno v roce 2024</t>
    </r>
  </si>
  <si>
    <r>
      <rPr>
        <b/>
        <sz val="8"/>
        <rFont val="Arial"/>
        <family val="2"/>
        <charset val="238"/>
      </rPr>
      <t>RO č. 60/24 - Silniční hospodářství</t>
    </r>
    <r>
      <rPr>
        <sz val="8"/>
        <rFont val="Arial"/>
        <family val="2"/>
        <charset val="238"/>
      </rPr>
      <t xml:space="preserve">, zapojení do kap. </t>
    </r>
    <r>
      <rPr>
        <b/>
        <sz val="8"/>
        <rFont val="Arial"/>
        <family val="2"/>
        <charset val="238"/>
      </rPr>
      <t>912 06</t>
    </r>
    <r>
      <rPr>
        <sz val="8"/>
        <rFont val="Arial"/>
        <family val="2"/>
        <charset val="238"/>
      </rPr>
      <t xml:space="preserve"> - Účelové příspěvky; převod finančních prostředků na úhradu smluvních závazků přecházejících z roku 2023 do roku 2024</t>
    </r>
  </si>
  <si>
    <r>
      <rPr>
        <b/>
        <sz val="8"/>
        <rFont val="Arial"/>
        <family val="2"/>
        <charset val="238"/>
      </rPr>
      <t>RO č. 61/24 - Silniční hospodářstv</t>
    </r>
    <r>
      <rPr>
        <sz val="8"/>
        <rFont val="Arial"/>
        <family val="2"/>
        <charset val="238"/>
      </rPr>
      <t>í, zapojení do kap.</t>
    </r>
    <r>
      <rPr>
        <b/>
        <sz val="8"/>
        <rFont val="Arial"/>
        <family val="2"/>
        <charset val="238"/>
      </rPr>
      <t xml:space="preserve"> 914 06</t>
    </r>
    <r>
      <rPr>
        <sz val="8"/>
        <rFont val="Arial"/>
        <family val="2"/>
        <charset val="238"/>
      </rPr>
      <t xml:space="preserve"> - Působnosti,  finanční prostředky na zajištění smluvních závazků uzavřených v roce 2023 nebo předchozích letech, jejichž finanční plnění bude realizováno v roce 2024</t>
    </r>
  </si>
  <si>
    <r>
      <rPr>
        <b/>
        <sz val="8"/>
        <rFont val="Arial"/>
        <family val="2"/>
        <charset val="238"/>
      </rPr>
      <t>RO č. 65/24 - Kancelář ředitele</t>
    </r>
    <r>
      <rPr>
        <sz val="8"/>
        <rFont val="Arial"/>
        <family val="2"/>
        <charset val="238"/>
      </rPr>
      <t xml:space="preserve">, zapojení do kap. </t>
    </r>
    <r>
      <rPr>
        <b/>
        <sz val="8"/>
        <rFont val="Arial"/>
        <family val="2"/>
        <charset val="238"/>
      </rPr>
      <t>910 15</t>
    </r>
    <r>
      <rPr>
        <sz val="8"/>
        <rFont val="Arial"/>
        <family val="2"/>
        <charset val="238"/>
      </rPr>
      <t xml:space="preserve"> - Zastupitelstvo, kap. </t>
    </r>
    <r>
      <rPr>
        <b/>
        <sz val="8"/>
        <rFont val="Arial"/>
        <family val="2"/>
        <charset val="238"/>
      </rPr>
      <t>911 15</t>
    </r>
    <r>
      <rPr>
        <sz val="8"/>
        <rFont val="Arial"/>
        <family val="2"/>
        <charset val="238"/>
      </rPr>
      <t xml:space="preserve"> - Krajský úřad, kap. </t>
    </r>
    <r>
      <rPr>
        <b/>
        <sz val="8"/>
        <rFont val="Arial"/>
        <family val="2"/>
        <charset val="238"/>
      </rPr>
      <t>914 15</t>
    </r>
    <r>
      <rPr>
        <sz val="8"/>
        <rFont val="Arial"/>
        <family val="2"/>
        <charset val="238"/>
      </rPr>
      <t xml:space="preserve"> - Působnosti a kap. </t>
    </r>
    <r>
      <rPr>
        <b/>
        <sz val="8"/>
        <rFont val="Arial"/>
        <family val="2"/>
        <charset val="238"/>
      </rPr>
      <t>920 15</t>
    </r>
    <r>
      <rPr>
        <sz val="8"/>
        <rFont val="Arial"/>
        <family val="2"/>
        <charset val="238"/>
      </rPr>
      <t xml:space="preserve"> - Kapitálové výdaje, jmenovité akce byly schváleny v rozpočtu kraje roku 2023 a předchozích a mají charakter smluvního nebo obdobného závazku, závazné objednávky/smlouvy nebo usnesení, a nebyly do 31. 12. 2023 profinancovány</t>
    </r>
  </si>
  <si>
    <r>
      <t xml:space="preserve">RO č. 71/24 - Informatika,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>914 12 -</t>
    </r>
    <r>
      <rPr>
        <sz val="8"/>
        <rFont val="Arial"/>
        <family val="2"/>
        <charset val="238"/>
      </rPr>
      <t xml:space="preserve"> Působnosti a kap. </t>
    </r>
    <r>
      <rPr>
        <b/>
        <sz val="8"/>
        <rFont val="Arial"/>
        <family val="2"/>
        <charset val="238"/>
      </rPr>
      <t xml:space="preserve">920 14 - </t>
    </r>
    <r>
      <rPr>
        <sz val="8"/>
        <rFont val="Arial"/>
        <family val="2"/>
        <charset val="238"/>
      </rPr>
      <t>Kapitálové výdaje, převod krytí financování smluvních závazků, které byly schválený orgány kraje v roce 2023 a nebyly  do 31.12.2023 profinancovány</t>
    </r>
  </si>
  <si>
    <r>
      <t xml:space="preserve">RO č. 73/24 - Silniční hospodářství,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>920 06</t>
    </r>
    <r>
      <rPr>
        <sz val="8"/>
        <rFont val="Arial"/>
        <family val="2"/>
        <charset val="238"/>
      </rPr>
      <t xml:space="preserve"> - Kapitálové výdaje, převod finančních prostředků na úhradu smluvních závazků přecházejících z roku 2023 do roku 2024 u jmenovitých akcí</t>
    </r>
  </si>
  <si>
    <r>
      <t xml:space="preserve">RO č. 78/24 - Rozvoj, </t>
    </r>
    <r>
      <rPr>
        <sz val="8"/>
        <rFont val="Arial"/>
        <family val="2"/>
        <charset val="238"/>
      </rPr>
      <t xml:space="preserve">zapojení do kap. </t>
    </r>
    <r>
      <rPr>
        <b/>
        <sz val="8"/>
        <rFont val="Arial"/>
        <family val="2"/>
        <charset val="238"/>
      </rPr>
      <t xml:space="preserve">923 06 </t>
    </r>
    <r>
      <rPr>
        <sz val="8"/>
        <rFont val="Arial"/>
        <family val="2"/>
        <charset val="238"/>
      </rPr>
      <t xml:space="preserve">- Spolufinancování EU, odbor silničního hospodářství a kap. </t>
    </r>
    <r>
      <rPr>
        <b/>
        <sz val="8"/>
        <rFont val="Arial"/>
        <family val="2"/>
        <charset val="238"/>
      </rPr>
      <t xml:space="preserve">923 14 - </t>
    </r>
    <r>
      <rPr>
        <sz val="8"/>
        <rFont val="Arial"/>
        <family val="2"/>
        <charset val="238"/>
      </rPr>
      <t xml:space="preserve">Spolufinancování EU, odbor investic a správy nemovitého majetku, jmenovíté akce byly schváleny orgány kraje v roce 2023 a mají charakter smluvního závazku, závazné objednávky nebo usnesení, a nebyly do 31. 12. 2023 profinancovány. </t>
    </r>
  </si>
  <si>
    <r>
      <rPr>
        <b/>
        <sz val="8"/>
        <rFont val="Arial"/>
        <family val="2"/>
        <charset val="238"/>
      </rPr>
      <t>RO č. 90/24 - Ekonomika</t>
    </r>
    <r>
      <rPr>
        <sz val="8"/>
        <rFont val="Arial"/>
        <family val="2"/>
        <charset val="238"/>
      </rPr>
      <t xml:space="preserve"> - finanční vypořádání </t>
    </r>
    <r>
      <rPr>
        <b/>
        <sz val="8"/>
        <rFont val="Arial"/>
        <family val="2"/>
        <charset val="238"/>
      </rPr>
      <t>kap. 923</t>
    </r>
    <r>
      <rPr>
        <sz val="8"/>
        <rFont val="Arial"/>
        <family val="2"/>
        <charset val="238"/>
      </rPr>
      <t xml:space="preserve"> - Spolufinancování EU za rok 2023 </t>
    </r>
  </si>
  <si>
    <r>
      <rPr>
        <b/>
        <sz val="8"/>
        <rFont val="Arial"/>
        <family val="2"/>
        <charset val="238"/>
      </rPr>
      <t>RO č. 91/24 - Ekonomika</t>
    </r>
    <r>
      <rPr>
        <sz val="8"/>
        <rFont val="Arial"/>
        <family val="2"/>
        <charset val="238"/>
      </rPr>
      <t xml:space="preserve"> - finanční vypořádání</t>
    </r>
    <r>
      <rPr>
        <b/>
        <sz val="8"/>
        <rFont val="Arial"/>
        <family val="2"/>
        <charset val="238"/>
      </rPr>
      <t xml:space="preserve"> kap. 925</t>
    </r>
    <r>
      <rPr>
        <sz val="8"/>
        <rFont val="Arial"/>
        <family val="2"/>
        <charset val="238"/>
      </rPr>
      <t xml:space="preserve"> - Sociální fond za rok 2023</t>
    </r>
  </si>
  <si>
    <r>
      <rPr>
        <b/>
        <sz val="8"/>
        <rFont val="Arial"/>
        <family val="2"/>
        <charset val="238"/>
      </rPr>
      <t>RO č. 92/24 - Silniční hospodářství</t>
    </r>
    <r>
      <rPr>
        <sz val="8"/>
        <rFont val="Arial"/>
        <family val="2"/>
        <charset val="238"/>
      </rPr>
      <t>, zapojení do kap.</t>
    </r>
    <r>
      <rPr>
        <b/>
        <sz val="8"/>
        <rFont val="Arial"/>
        <family val="2"/>
        <charset val="238"/>
      </rPr>
      <t xml:space="preserve"> 917 06</t>
    </r>
    <r>
      <rPr>
        <sz val="8"/>
        <rFont val="Arial"/>
        <family val="2"/>
        <charset val="238"/>
      </rPr>
      <t xml:space="preserve"> - Transfery a kap. </t>
    </r>
    <r>
      <rPr>
        <b/>
        <sz val="8"/>
        <rFont val="Arial"/>
        <family val="2"/>
        <charset val="238"/>
      </rPr>
      <t xml:space="preserve">926 06 </t>
    </r>
    <r>
      <rPr>
        <sz val="8"/>
        <rFont val="Arial"/>
        <family val="2"/>
        <charset val="238"/>
      </rPr>
      <t>- Dotační fond, financování závazků uzavřených v roce 2023 a v předchozích letech, jejichž plnění bude realizováno v roce 2024.</t>
    </r>
  </si>
  <si>
    <r>
      <rPr>
        <b/>
        <sz val="8"/>
        <rFont val="Arial"/>
        <family val="2"/>
        <charset val="238"/>
      </rPr>
      <t xml:space="preserve">RO č. 105/24 - Ekonomika </t>
    </r>
    <r>
      <rPr>
        <sz val="8"/>
        <rFont val="Arial"/>
        <family val="2"/>
        <charset val="238"/>
      </rPr>
      <t>- finanční vypořádání účelových dotací poskytnutých ze státního rozpočtu v roce 2023</t>
    </r>
  </si>
  <si>
    <r>
      <t>ZR-RO č. 145/24 - Ekonomika</t>
    </r>
    <r>
      <rPr>
        <sz val="8"/>
        <rFont val="Arial"/>
        <family val="2"/>
        <charset val="238"/>
      </rPr>
      <t xml:space="preserve"> - zapojení zůstatku disponibilních zdrojů roku 2023 alokací do rozpočtu kraje 2024</t>
    </r>
    <r>
      <rPr>
        <b/>
        <sz val="8"/>
        <rFont val="Arial"/>
        <family val="2"/>
        <charset val="238"/>
      </rPr>
      <t xml:space="preserve"> (HV II.)</t>
    </r>
  </si>
  <si>
    <t>1008/24/RK</t>
  </si>
  <si>
    <t>1055/24/RK</t>
  </si>
  <si>
    <t>Botanická zahrada Liberec – LK</t>
  </si>
  <si>
    <t>Dopravní obslužnost autobusová - SM Liberec</t>
  </si>
  <si>
    <t>Dopravní obslužnost autobusová - Město Česká Lípa</t>
  </si>
  <si>
    <t>Dopravní obslužnost drážní - tramvaj - SM Liberec</t>
  </si>
  <si>
    <t>Sport Česká Lípa - CITY CROSS RUN+WALK</t>
  </si>
  <si>
    <t>Valdštejnské slavnosti</t>
  </si>
  <si>
    <t>Veletrh Euroregiontour Jablonec nad Nisou</t>
  </si>
  <si>
    <t>DIXIELAND v Křižanech</t>
  </si>
  <si>
    <t>Semilský pecen - Semily</t>
  </si>
  <si>
    <t>Hasičské slavnosti Město Zákupy</t>
  </si>
  <si>
    <t>Tradiční Údolská pouť Kryštofovo Údolí</t>
  </si>
  <si>
    <t>Muzeum a Pojizerská galerie Semily, p.o. - Evropan</t>
  </si>
  <si>
    <t>Kunratická JAMPARÁDA - Kunratice u Frýdlantu</t>
  </si>
  <si>
    <t xml:space="preserve">Obec Nová Ves - Oslavy 560 let a oslavy MRG Hrádek </t>
  </si>
  <si>
    <t>Líšný OPEN 2023 - Memoriál Jirky Mikeše</t>
  </si>
  <si>
    <t>Zásada - Demouville 2023, Městys Zásada</t>
  </si>
  <si>
    <t>Brána Trojzemí</t>
  </si>
  <si>
    <t>Obec Ktová - Potraviny Ktová</t>
  </si>
  <si>
    <t>Vesnice roku - kronika Polevsko</t>
  </si>
  <si>
    <t>Vesnice roku - knihovna Horní Branná</t>
  </si>
  <si>
    <t>SM Liberec - MO Vratislavice - ocenění Stavba roku LK</t>
  </si>
  <si>
    <t>Oslavy 200 let od založení obce Horka u Staré Paky</t>
  </si>
  <si>
    <t>Vyhlášení celostátního kola festivalu Antifetfest 2023</t>
  </si>
  <si>
    <t>Jablonecké perle</t>
  </si>
  <si>
    <t>Rekreační a sportovní areál Vesec - SM Liberec</t>
  </si>
  <si>
    <t>Doprava žáků EDUCA</t>
  </si>
  <si>
    <t>Systémová podpora vzdělávání žáků ve spec. ZŠ</t>
  </si>
  <si>
    <t>Okresní a krajská kola soutěží LK</t>
  </si>
  <si>
    <t>Zlatý oříšek - podpora mimoř.nadaných dětí ČR</t>
  </si>
  <si>
    <t>Akademie pro seniory</t>
  </si>
  <si>
    <t>Systémová podpora vzdělávání žáků</t>
  </si>
  <si>
    <t>SVČ Žlutá ponorka Turnov, Dětský den s Ponorkou</t>
  </si>
  <si>
    <t>Město Turnov - Oprava střechy a nová zpevn.plocha Gymnazia</t>
  </si>
  <si>
    <t>Město Česká Lípa - zajištění plánování sociálních služeb</t>
  </si>
  <si>
    <t>Město Jilemnice - Aktualizace akčního plánu</t>
  </si>
  <si>
    <t>Město Semily a Nový Bor - Koordinátor komunitního plánování</t>
  </si>
  <si>
    <t>Křižovatka Okružní-Lidická a návazné chodníky</t>
  </si>
  <si>
    <t>Lustrfest</t>
  </si>
  <si>
    <t>Cvikov, ul. ČSA - oprava AB krytu</t>
  </si>
  <si>
    <t>Polevsko - Oprava propustku na III/26320</t>
  </si>
  <si>
    <t>Cyklotrasa Odra Nisa-Dolní Suchá (bytovky)-I. etapa</t>
  </si>
  <si>
    <t>Obec Studenec - Studenecká míle</t>
  </si>
  <si>
    <t>Cvikov-Lindava-oprava MK-objízdná trasa III/26836</t>
  </si>
  <si>
    <t>Kamenický Šenov-Studie proved.terén.cyklist.Šenov-Prácheň</t>
  </si>
  <si>
    <t>Regionální funkce knihoven</t>
  </si>
  <si>
    <t>Podpora českých divadel</t>
  </si>
  <si>
    <t>DDM Větrník  Liberec - Mladá scéna</t>
  </si>
  <si>
    <t>DDM Větrník Liberec - Umělecký přednes a divadla poezie</t>
  </si>
  <si>
    <t>Soutěž o nejlepší kroniku</t>
  </si>
  <si>
    <t>Žlutá ponorka - Turnovský Štěk a Kos</t>
  </si>
  <si>
    <t>Naivní divadlo Liberec - doprava dětí na představení</t>
  </si>
  <si>
    <t>DDM Větrník Liberec - Dětská scéna</t>
  </si>
  <si>
    <t>DDM Větrník Liberec - Přehlídka dětských recitátorů</t>
  </si>
  <si>
    <t>DDM Vikýř Jbc - Hudební a pěvecké postupové přehlídky</t>
  </si>
  <si>
    <t>Město Jilemnice - Zámek I. etapa - obnova ohradníku</t>
  </si>
  <si>
    <t>Naivní divadlo - Prezent.představení - festivaly Kanada</t>
  </si>
  <si>
    <t>Město Stráž p. Ralskem-zámek Vartemberk oprava 1.NPsz kř.</t>
  </si>
  <si>
    <t>Město Desná-Riedlova vila-rekonstr.střechy-1.et.</t>
  </si>
  <si>
    <t>Město Jilemnice-Zámecký part-oprava opěrné zdi-2.et.</t>
  </si>
  <si>
    <t>Město Doksy-Zámek Doksy-Obnova střechy 2023</t>
  </si>
  <si>
    <t>Obec Sloup v čechách-Výplně otvorů Kaple sv. Jana Nepomuckého</t>
  </si>
  <si>
    <t>Obec Stvolínky-Obnova oken,vrat a dlažby zámku</t>
  </si>
  <si>
    <t>Město Stráž p. Ralskem-zámek Vartenberk-oprava vn.fasád</t>
  </si>
  <si>
    <t>Obec Višňová-Obnova střechy Kostela sv. Ducha</t>
  </si>
  <si>
    <t>Zlatá popelnice</t>
  </si>
  <si>
    <t>Lékařská pohotovostní služba</t>
  </si>
  <si>
    <t>Podpora dopravní výchovy</t>
  </si>
  <si>
    <t>Odbavovací zařízení MHD Česká Lípa-Město Česká Lípa</t>
  </si>
  <si>
    <t>Podpora školního stravování v LK</t>
  </si>
  <si>
    <t>Podpora jednotek požární ochrany obcí LK</t>
  </si>
  <si>
    <t>Dotace obcím na činnosti JPO II k programu MV ČR</t>
  </si>
  <si>
    <t>Prevence kriminality</t>
  </si>
  <si>
    <t>Program obnovy venkova</t>
  </si>
  <si>
    <t>Podpora místní Agendy 21</t>
  </si>
  <si>
    <t>Program volnočasových aktivit v oblasti sportu</t>
  </si>
  <si>
    <t>Specifická primární prevence rizikového chování</t>
  </si>
  <si>
    <t>Soutěže a podpora talentovaných dětí a mládeže</t>
  </si>
  <si>
    <t>Podpora kompenzačních pomůcek pro žáky s podpůrnými opatřeními</t>
  </si>
  <si>
    <t>Podpora integrace národnostních menšin a cizinců</t>
  </si>
  <si>
    <t>Podpora rozvoje cyklistické dopravy</t>
  </si>
  <si>
    <t>Cyklotrasa Odra Nisa úsek Dolní Suchá (bytovky)-II</t>
  </si>
  <si>
    <t>Sdílení jízdních kol</t>
  </si>
  <si>
    <t>Kulturní aktivity v LK</t>
  </si>
  <si>
    <t>Záchrana a obnova památek v LK</t>
  </si>
  <si>
    <t>Stavebně historický průzkum</t>
  </si>
  <si>
    <t>Řemeslná a zážitková turistika</t>
  </si>
  <si>
    <t>Rozvoj doprovodné turistické infrastruktury</t>
  </si>
  <si>
    <t>Podpora environmentálního vzdělávání, výchovy a osvěty</t>
  </si>
  <si>
    <t>Podpora ochrany přírody a krajiny</t>
  </si>
  <si>
    <t>Podpora retence vody v krajině a adaptace sídel na změnu klimatu</t>
  </si>
  <si>
    <t>Podpora ozdr.a rekond.pobytů pro ZTP občany</t>
  </si>
  <si>
    <t>Podpora preventivních a léčebných projektů</t>
  </si>
  <si>
    <t>Úhrada nákladů náhr.ubytování nájemníků DPS Libštát</t>
  </si>
  <si>
    <t>Výdaje na opatření na odstranění závadného stavu</t>
  </si>
  <si>
    <t>Poskytování dotací na hospodaření v lesích</t>
  </si>
  <si>
    <t>Dopravní obslužnost autobusová - DSO Jablonecka</t>
  </si>
  <si>
    <t>Dopravní obslužnost autobusová - protarif. ztráta- DSO Jablonecka</t>
  </si>
  <si>
    <t>Mikroregion Frýdlantsko-zajištění plánování soc.služeb</t>
  </si>
  <si>
    <t>SO Mikroregion Tanvaldsko-Koordinátor komunitního plánování</t>
  </si>
  <si>
    <t>DSO Jablonecka-Odbavovací zařízení MHD Jbc.</t>
  </si>
  <si>
    <t>Oprava a údržba cyklostezky Varhany</t>
  </si>
  <si>
    <t>SO Jilemnicko - Krakonošovy letní podvečery</t>
  </si>
  <si>
    <t>Oprava povrchu komunitní kompostárny ve Vítkovicích</t>
  </si>
  <si>
    <t>Podpora technického vybavení složek IZS</t>
  </si>
  <si>
    <t>Vesnice roku</t>
  </si>
  <si>
    <t>Dětské hřiště - Stráž nad Nisou</t>
  </si>
  <si>
    <t>Zázemí multimediálního sálu ZŠ Poniklá</t>
  </si>
  <si>
    <t>Pořízení nových plakátovacích ploch a zástěn kontejnerů-Janův Důl</t>
  </si>
  <si>
    <t>Komunální traktor Iseki s kabinou-Mníšek</t>
  </si>
  <si>
    <t>Výstavba boulderingové stěny-Bílý Kostel n.N.</t>
  </si>
  <si>
    <t>PUMPTRACK Tanvald</t>
  </si>
  <si>
    <t>Rekonstrukce veřejného sportoviště-Dětřichov</t>
  </si>
  <si>
    <t>Sportovní hřiště při ZŠ U lesa - Nový Bor</t>
  </si>
  <si>
    <t>Kombinovaná střelnice Brniště</t>
  </si>
  <si>
    <t>Rekonstrukce antuk.tenis.kurtů-Bedřichov</t>
  </si>
  <si>
    <t>Rekonstrukce sport.areálu u ZŠ TGM-Hrádek nad Nisou</t>
  </si>
  <si>
    <t>Multifunkční hřiště-Všeň</t>
  </si>
  <si>
    <t>Rekonstrukce školní tělocvičny ZŠ TGM - Hrádek nad Nisou</t>
  </si>
  <si>
    <t>Rekonstrukce školního sportovního areálu-Nové Město pod Smrkem</t>
  </si>
  <si>
    <t>Osvětlení sportovní haly u ZŠ-Lomnice nad Popelkou</t>
  </si>
  <si>
    <t>Sportovní areál ve Vlastibořicích</t>
  </si>
  <si>
    <t>Víceúčelové hřiště Turnov, ZŠ Mašov</t>
  </si>
  <si>
    <t>Hřiště na plážové sporty-Železný Brod</t>
  </si>
  <si>
    <t>Rekonstrukce povrchu víceúčelového hřiště-Jindřichovice pod Smrkem</t>
  </si>
  <si>
    <t>Tribuna u fotbal.hřiště FK Brniště</t>
  </si>
  <si>
    <t>Rekonstrukce sportovního hřiště-Hejnice</t>
  </si>
  <si>
    <t>Zatrubnění Slunného potoka-Bucharka-SM Liberec</t>
  </si>
  <si>
    <t>Rekonstrukce sportovního hřiště u ZŠ Lidická-Hrádek nad Nisou</t>
  </si>
  <si>
    <t>Rekonstrukce atletického areálu-Studenec</t>
  </si>
  <si>
    <t>Rekonstrukce sportovního areálu u ZŠ-Hodkovice nad Mohelkou</t>
  </si>
  <si>
    <t>Technické zhodnocení víceúčelového hřiště-Hrubá Skála</t>
  </si>
  <si>
    <t>Rekonstrukce hrací plochy-SM Jablonec nad Nisou</t>
  </si>
  <si>
    <t>Oprava střechy a nová zpevn.plocha Gymnazia Turnov</t>
  </si>
  <si>
    <t>Domov seniorů Hrádek n. Nisou, Domov se zvláštním režimem</t>
  </si>
  <si>
    <t>Projekt a stavba části zel.cyklomagistrály Ploučnice-obec Stružnice</t>
  </si>
  <si>
    <t>Lípa-Bor na kole - Nový Bor</t>
  </si>
  <si>
    <t>PD Greenway Jizera úsek Líšný-Železný Brod</t>
  </si>
  <si>
    <t>Rekonstrukce ulice Kodešova, Frýdlant</t>
  </si>
  <si>
    <t>Dubnice-smíšená stezka pro pěší cyklisty</t>
  </si>
  <si>
    <t>Oprava kanalizace Vyskeř III/27921 a III/27926</t>
  </si>
  <si>
    <t>Most v Jatecké ulici, Semily-mostní provizorium</t>
  </si>
  <si>
    <t>III/26830 - Mimoň, ul. Hvězdovská</t>
  </si>
  <si>
    <t>Polevsko-chodník podél III/26320</t>
  </si>
  <si>
    <t>Příspěvek SŽ na rekonstrukci propustku pro pěší pod žst. Liberec</t>
  </si>
  <si>
    <t>III/27911 Svijany chodník na mostech přes D 35 a žel.</t>
  </si>
  <si>
    <t>PD-revitalizace Liberec Sokolská I. etapa</t>
  </si>
  <si>
    <t>Vzhůru ke hvězdám - Poniklá</t>
  </si>
  <si>
    <t>Naivní divadlo Liberec - rekonstrukce kotelny</t>
  </si>
  <si>
    <t>Divadlo F.X. Šaldy Liberec - rekonstrukce jeviště</t>
  </si>
  <si>
    <t>Analýza rizik - Jesenný</t>
  </si>
  <si>
    <t>DÚR pro 1.etapu protipovodň.opatření na Luž.Nise - SM Liberec</t>
  </si>
  <si>
    <t>Studie proveditelnosti SEZ- Jesenný</t>
  </si>
  <si>
    <t>Podpora projektové přípravy</t>
  </si>
  <si>
    <t>Podpora zvýšení bezpečnosti provozu</t>
  </si>
  <si>
    <t>Výstavba a obnova VHI - spoluúčast kraje</t>
  </si>
  <si>
    <t>Program vodohospodářských akcí</t>
  </si>
  <si>
    <t>Klokočské Loučky - VHS</t>
  </si>
  <si>
    <t>Obnova VH sítí a reko III/28728-9 Ohrazenice VHS</t>
  </si>
  <si>
    <t>Mikroregion Kozákov - doprovodné cykloprvky</t>
  </si>
  <si>
    <t>2023 Kompostárna Bukovina - Jilemnicko svazek obcí</t>
  </si>
  <si>
    <t>Kofinancování výstavby a obnovy VHI</t>
  </si>
  <si>
    <t>Dopravní obslužnost autobusová - protarif. ztráta - SM Liberec</t>
  </si>
  <si>
    <t>Mateřinka (bienále) - Naivní divadlo Liberec, p.o.</t>
  </si>
  <si>
    <t>Výše skutečně poskytnutých transferů k 31. 12. 2023 
v Kč</t>
  </si>
  <si>
    <t>Výše transferů schválených zastupitelstvem 
k 31. 12. 2023 
v Kč</t>
  </si>
  <si>
    <t>Skleněné městečko - Železný Brod</t>
  </si>
  <si>
    <t>celkem z výdajové kapitoly 915 - Významné akce</t>
  </si>
  <si>
    <t>celkem z výdajové kapitoly 914 - Působnosti</t>
  </si>
  <si>
    <t>celkem z výdajové kapitoly 923 - Spolufinancování EU</t>
  </si>
  <si>
    <t>Podpora kompenz. pomůcek pro žáky s podpůrnými opatřeními</t>
  </si>
  <si>
    <t>celkem z výdajové kapitoly 926 - Dotační fond</t>
  </si>
  <si>
    <t xml:space="preserve">Dotační titul / program </t>
  </si>
  <si>
    <t>celkem z výdajové kapitoly 931 - Krizový fond</t>
  </si>
  <si>
    <t>celkem z výdajové kapitoly 932 - Fond ochrany vod</t>
  </si>
  <si>
    <t>celkem z výdajové kapitoly 934 - Lesnický fond</t>
  </si>
  <si>
    <t>Neinvestiční transfery obcím</t>
  </si>
  <si>
    <t>Neinvestiční transfery dobrovolným svazkům obcí</t>
  </si>
  <si>
    <t>Vztahy k rozpočtům krajů, obcí a dobrovolných svyzků obcí za rok 2023 - transfery poskytnuté z vlastních prostředků kraje</t>
  </si>
  <si>
    <t>Neivestiční transfery celkem</t>
  </si>
  <si>
    <t>Investiční transfery obcím</t>
  </si>
  <si>
    <t>Investiční transfery dobrovolným svazkům obcí</t>
  </si>
  <si>
    <t>celkem z výdajové kapitoly 917 - Transfery</t>
  </si>
  <si>
    <t>Investiční transfery celkem</t>
  </si>
  <si>
    <t xml:space="preserve"> 7/1</t>
  </si>
  <si>
    <t xml:space="preserve"> 7/2</t>
  </si>
  <si>
    <t xml:space="preserve"> 7/3</t>
  </si>
  <si>
    <t xml:space="preserve"> 7/4</t>
  </si>
  <si>
    <t>Implementace Integr.strategie regionu Krkonoše</t>
  </si>
  <si>
    <t>Krkonoše-SMO Vrchlabí-Krkonošská magistrála</t>
  </si>
  <si>
    <t>Podpora rozvoje turistického regionu Krkonoše</t>
  </si>
  <si>
    <t xml:space="preserve"> 7/5</t>
  </si>
  <si>
    <t>Vybudování přístup.cesty k hrobům-hřbitov Heřmanice</t>
  </si>
  <si>
    <t>Svazek obcí Novoborska-Úprava,údržba Lužické magistrály</t>
  </si>
  <si>
    <t>Podp.a předcházení vzniku odpadů, jejich opětovného použití a podpora sběru a využití bioodpadů</t>
  </si>
  <si>
    <t>Strateg. partnerství Koncepce EVVO-DDM Nový Bor</t>
  </si>
  <si>
    <t>Turnovské památky a CR, p.o. - Český ráj dětem</t>
  </si>
  <si>
    <t>Obec Polevsko - Obnova Betléma v Kostele Nejsvětější trojice</t>
  </si>
  <si>
    <t>Odměna-Kraj.soutěže-progr.regenerace městských památek</t>
  </si>
  <si>
    <t>Realizace vodního vrtu u vodní nádrže Polevsko</t>
  </si>
  <si>
    <t>Stezka pro ciklisty a chodce, Frýdlant-přeložka ČEZ</t>
  </si>
  <si>
    <t>Podpora a předcházení vzniku odpadů a využití bioodpadů</t>
  </si>
  <si>
    <t>SCHVÁLENÝ A UPRAVENÝ ROZPOČET VÝDAJŮ A ČERPÁNÍ VÝDAJŮ ZA ROK 2023</t>
  </si>
  <si>
    <t>Přehled poskytnutých účelových dotací v roce 2023, které podléhají vypořádání s poskytovatelem v následujících rozpočtových obdobích nebo jsou proplaceny  zpětně za již vynaložené výdaje kraje a účelových dotací poskytnutých ze státních fondů</t>
  </si>
  <si>
    <t>* zůstatek finančních prostředků na účtu Dotačního fondu kraje z roku 2023 byl v roce 2024 zapojen ke krytí výdajové kapitoly 926 - Dotační fond v celkové výši 103.182,45 tis. Kč rozpočtovými opatřeními č. 3/24, 13/24, 17/24, 26/24, 36/24, 45/24, 50/24, 56/24 a 91/24</t>
  </si>
  <si>
    <t xml:space="preserve">8/2 </t>
  </si>
  <si>
    <t>Přehled čerpání účelových dotací podléhajících finančnímu vypořádání                                                       v rozpočtu kraje 2023</t>
  </si>
  <si>
    <t>poskytnuto 2023</t>
  </si>
  <si>
    <t>čerpáno 2023</t>
  </si>
  <si>
    <r>
      <rPr>
        <i/>
        <sz val="8"/>
        <color rgb="FFFF0000"/>
        <rFont val="Arial"/>
        <family val="2"/>
        <charset val="238"/>
      </rPr>
      <t>***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dle Střednědobého výhledu rozpočtu LK na období let 2024-2027</t>
    </r>
  </si>
  <si>
    <r>
      <t xml:space="preserve">Zůstatek na základních účtech a účtech peněžních fondů k 31.12.2023 resp. 1.1.2024 </t>
    </r>
    <r>
      <rPr>
        <sz val="8"/>
        <rFont val="Arial"/>
        <family val="2"/>
        <charset val="238"/>
      </rPr>
      <t xml:space="preserve"> (dle Fin 2-12M k 31.12.2023) </t>
    </r>
    <r>
      <rPr>
        <b/>
        <sz val="8"/>
        <rFont val="Arial"/>
        <family val="2"/>
        <charset val="238"/>
      </rPr>
      <t>+ stavy pokladen</t>
    </r>
  </si>
  <si>
    <t>* zůstatek finančních prostředků na účtu Sociálního fondu kraje z roku 2023 byl v roce 2024 zapojen ke krytí výdajové kapitoly 92515 - Sociálního fondu kraje ve výši 12.735,90 tis. Kč rozpočtovým opatřením  č. 91/24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</si>
</sst>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K_č_-;\-* #,##0.00\ _K_č_-;_-* &quot;-&quot;??\ _K_č_-;_-@_-"/>
    <numFmt numFmtId="165" formatCode="#,##0.0"/>
    <numFmt numFmtId="166" formatCode="#,##0.000"/>
    <numFmt numFmtId="167" formatCode="#,##0.00000"/>
    <numFmt numFmtId="168" formatCode="#,##0.00_ ;[Red]\-#,##0.00\ "/>
    <numFmt numFmtId="169" formatCode="0.000000"/>
    <numFmt numFmtId="170" formatCode="0.00000"/>
    <numFmt numFmtId="171" formatCode="_-* #,##0.00\ _K_č_-;\-* #,##0.00\ _K_č_-;_-* \-??\ _K_č_-;_-@_-"/>
    <numFmt numFmtId="172" formatCode="#,##0.00000_ ;[Red]\-#,##0.00000\ "/>
  </numFmts>
  <fonts count="1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family val="2"/>
      <charset val="238"/>
    </font>
    <font>
      <b/>
      <sz val="2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b/>
      <sz val="14"/>
      <name val="Arial CE"/>
      <charset val="238"/>
    </font>
    <font>
      <sz val="9"/>
      <name val="Arial CE"/>
      <family val="2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7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9" tint="-0.499984740745262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0000CC"/>
      <name val="Arial"/>
      <family val="2"/>
      <charset val="238"/>
    </font>
    <font>
      <sz val="8"/>
      <color rgb="FF0000CC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theme="8" tint="-0.499984740745262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8"/>
      <color indexed="12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name val="Arial CE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rgb="FF0000FF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1.5"/>
      <name val="Arial CE"/>
      <charset val="238"/>
    </font>
    <font>
      <sz val="10"/>
      <color theme="1"/>
      <name val="Calibri"/>
      <family val="2"/>
      <charset val="238"/>
    </font>
    <font>
      <sz val="11"/>
      <color indexed="20"/>
      <name val="Calibri"/>
      <family val="2"/>
      <charset val="238"/>
    </font>
    <font>
      <sz val="8"/>
      <color rgb="FF008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i/>
      <sz val="9"/>
      <color theme="1" tint="0.499984740745262"/>
      <name val="Arial"/>
      <family val="2"/>
      <charset val="238"/>
    </font>
    <font>
      <i/>
      <sz val="8"/>
      <color theme="1" tint="0.49998474074526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i/>
      <sz val="8"/>
      <color rgb="FFFF0000"/>
      <name val="Arial"/>
      <family val="2"/>
      <charset val="238"/>
    </font>
  </fonts>
  <fills count="8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3">
    <xf numFmtId="0" fontId="0" fillId="0" borderId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66" fillId="29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66" fillId="34" borderId="0" applyNumberFormat="0" applyBorder="0" applyAlignment="0" applyProtection="0"/>
    <xf numFmtId="0" fontId="38" fillId="0" borderId="1" applyNumberFormat="0" applyFill="0" applyAlignment="0" applyProtection="0"/>
    <xf numFmtId="0" fontId="67" fillId="0" borderId="88" applyNumberFormat="0" applyFill="0" applyAlignment="0" applyProtection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68" fillId="35" borderId="0" applyNumberFormat="0" applyBorder="0" applyAlignment="0" applyProtection="0"/>
    <xf numFmtId="0" fontId="39" fillId="6" borderId="2" applyNumberFormat="0" applyAlignment="0" applyProtection="0"/>
    <xf numFmtId="0" fontId="69" fillId="36" borderId="89" applyNumberFormat="0" applyAlignment="0" applyProtection="0"/>
    <xf numFmtId="0" fontId="40" fillId="0" borderId="3" applyNumberFormat="0" applyFill="0" applyAlignment="0" applyProtection="0"/>
    <xf numFmtId="0" fontId="70" fillId="0" borderId="90" applyNumberFormat="0" applyFill="0" applyAlignment="0" applyProtection="0"/>
    <xf numFmtId="0" fontId="41" fillId="0" borderId="4" applyNumberFormat="0" applyFill="0" applyAlignment="0" applyProtection="0"/>
    <xf numFmtId="0" fontId="71" fillId="0" borderId="91" applyNumberFormat="0" applyFill="0" applyAlignment="0" applyProtection="0"/>
    <xf numFmtId="0" fontId="42" fillId="0" borderId="5" applyNumberFormat="0" applyFill="0" applyAlignment="0" applyProtection="0"/>
    <xf numFmtId="0" fontId="72" fillId="0" borderId="92" applyNumberFormat="0" applyFill="0" applyAlignment="0" applyProtection="0"/>
    <xf numFmtId="0" fontId="4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4" fillId="7" borderId="0" applyNumberFormat="0" applyBorder="0" applyAlignment="0" applyProtection="0"/>
    <xf numFmtId="0" fontId="74" fillId="37" borderId="0" applyNumberFormat="0" applyBorder="0" applyAlignment="0" applyProtection="0"/>
    <xf numFmtId="0" fontId="16" fillId="0" borderId="0"/>
    <xf numFmtId="0" fontId="65" fillId="0" borderId="0"/>
    <xf numFmtId="0" fontId="64" fillId="0" borderId="0"/>
    <xf numFmtId="0" fontId="16" fillId="0" borderId="0"/>
    <xf numFmtId="0" fontId="65" fillId="0" borderId="0"/>
    <xf numFmtId="0" fontId="65" fillId="0" borderId="0"/>
    <xf numFmtId="0" fontId="16" fillId="0" borderId="0"/>
    <xf numFmtId="0" fontId="16" fillId="0" borderId="0"/>
    <xf numFmtId="0" fontId="24" fillId="0" borderId="0"/>
    <xf numFmtId="0" fontId="36" fillId="0" borderId="0"/>
    <xf numFmtId="0" fontId="16" fillId="0" borderId="0"/>
    <xf numFmtId="0" fontId="24" fillId="0" borderId="0"/>
    <xf numFmtId="0" fontId="16" fillId="8" borderId="6" applyNumberFormat="0" applyFont="0" applyAlignment="0" applyProtection="0"/>
    <xf numFmtId="0" fontId="65" fillId="38" borderId="93" applyNumberFormat="0" applyFont="0" applyAlignment="0" applyProtection="0"/>
    <xf numFmtId="9" fontId="24" fillId="0" borderId="0" applyFont="0" applyFill="0" applyBorder="0" applyAlignment="0" applyProtection="0"/>
    <xf numFmtId="0" fontId="45" fillId="0" borderId="7" applyNumberFormat="0" applyFill="0" applyAlignment="0" applyProtection="0"/>
    <xf numFmtId="0" fontId="75" fillId="0" borderId="94" applyNumberFormat="0" applyFill="0" applyAlignment="0" applyProtection="0"/>
    <xf numFmtId="0" fontId="52" fillId="9" borderId="0">
      <alignment horizontal="left" vertical="center"/>
    </xf>
    <xf numFmtId="0" fontId="46" fillId="2" borderId="0" applyNumberFormat="0" applyBorder="0" applyAlignment="0" applyProtection="0"/>
    <xf numFmtId="0" fontId="76" fillId="39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8" fillId="3" borderId="8" applyNumberFormat="0" applyAlignment="0" applyProtection="0"/>
    <xf numFmtId="0" fontId="78" fillId="40" borderId="95" applyNumberFormat="0" applyAlignment="0" applyProtection="0"/>
    <xf numFmtId="0" fontId="49" fillId="10" borderId="8" applyNumberFormat="0" applyAlignment="0" applyProtection="0"/>
    <xf numFmtId="0" fontId="79" fillId="41" borderId="95" applyNumberFormat="0" applyAlignment="0" applyProtection="0"/>
    <xf numFmtId="0" fontId="50" fillId="10" borderId="9" applyNumberFormat="0" applyAlignment="0" applyProtection="0"/>
    <xf numFmtId="0" fontId="80" fillId="41" borderId="96" applyNumberFormat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7" fillId="11" borderId="0" applyNumberFormat="0" applyBorder="0" applyAlignment="0" applyProtection="0"/>
    <xf numFmtId="0" fontId="66" fillId="42" borderId="0" applyNumberFormat="0" applyBorder="0" applyAlignment="0" applyProtection="0"/>
    <xf numFmtId="0" fontId="37" fillId="12" borderId="0" applyNumberFormat="0" applyBorder="0" applyAlignment="0" applyProtection="0"/>
    <xf numFmtId="0" fontId="66" fillId="43" borderId="0" applyNumberFormat="0" applyBorder="0" applyAlignment="0" applyProtection="0"/>
    <xf numFmtId="0" fontId="37" fillId="13" borderId="0" applyNumberFormat="0" applyBorder="0" applyAlignment="0" applyProtection="0"/>
    <xf numFmtId="0" fontId="66" fillId="44" borderId="0" applyNumberFormat="0" applyBorder="0" applyAlignment="0" applyProtection="0"/>
    <xf numFmtId="0" fontId="37" fillId="4" borderId="0" applyNumberFormat="0" applyBorder="0" applyAlignment="0" applyProtection="0"/>
    <xf numFmtId="0" fontId="66" fillId="45" borderId="0" applyNumberFormat="0" applyBorder="0" applyAlignment="0" applyProtection="0"/>
    <xf numFmtId="0" fontId="37" fillId="5" borderId="0" applyNumberFormat="0" applyBorder="0" applyAlignment="0" applyProtection="0"/>
    <xf numFmtId="0" fontId="66" fillId="46" borderId="0" applyNumberFormat="0" applyBorder="0" applyAlignment="0" applyProtection="0"/>
    <xf numFmtId="0" fontId="37" fillId="14" borderId="0" applyNumberFormat="0" applyBorder="0" applyAlignment="0" applyProtection="0"/>
    <xf numFmtId="0" fontId="66" fillId="47" borderId="0" applyNumberFormat="0" applyBorder="0" applyAlignment="0" applyProtection="0"/>
    <xf numFmtId="0" fontId="12" fillId="0" borderId="0"/>
    <xf numFmtId="0" fontId="11" fillId="0" borderId="0"/>
    <xf numFmtId="0" fontId="68" fillId="35" borderId="0" applyNumberFormat="0" applyBorder="0" applyAlignment="0" applyProtection="0"/>
    <xf numFmtId="0" fontId="10" fillId="17" borderId="0" applyNumberFormat="0" applyBorder="0" applyAlignment="0" applyProtection="0"/>
    <xf numFmtId="0" fontId="10" fillId="23" borderId="0" applyNumberFormat="0" applyBorder="0" applyAlignment="0" applyProtection="0"/>
    <xf numFmtId="0" fontId="10" fillId="29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30" borderId="0" applyNumberFormat="0" applyBorder="0" applyAlignment="0" applyProtection="0"/>
    <xf numFmtId="0" fontId="10" fillId="19" borderId="0" applyNumberFormat="0" applyBorder="0" applyAlignment="0" applyProtection="0"/>
    <xf numFmtId="0" fontId="10" fillId="25" borderId="0" applyNumberFormat="0" applyBorder="0" applyAlignment="0" applyProtection="0"/>
    <xf numFmtId="0" fontId="10" fillId="31" borderId="0" applyNumberFormat="0" applyBorder="0" applyAlignment="0" applyProtection="0"/>
    <xf numFmtId="0" fontId="10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32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33" borderId="0" applyNumberFormat="0" applyBorder="0" applyAlignment="0" applyProtection="0"/>
    <xf numFmtId="0" fontId="10" fillId="22" borderId="0" applyNumberFormat="0" applyBorder="0" applyAlignment="0" applyProtection="0"/>
    <xf numFmtId="0" fontId="10" fillId="28" borderId="0" applyNumberFormat="0" applyBorder="0" applyAlignment="0" applyProtection="0"/>
    <xf numFmtId="0" fontId="10" fillId="34" borderId="0" applyNumberFormat="0" applyBorder="0" applyAlignment="0" applyProtection="0"/>
    <xf numFmtId="0" fontId="10" fillId="0" borderId="0"/>
    <xf numFmtId="0" fontId="106" fillId="0" borderId="0" applyNumberFormat="0" applyFill="0" applyBorder="0" applyAlignment="0" applyProtection="0"/>
    <xf numFmtId="0" fontId="107" fillId="37" borderId="0" applyNumberFormat="0" applyBorder="0" applyAlignment="0" applyProtection="0"/>
    <xf numFmtId="0" fontId="10" fillId="38" borderId="93" applyNumberFormat="0" applyFont="0" applyAlignment="0" applyProtection="0"/>
    <xf numFmtId="0" fontId="10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12" fillId="0" borderId="0"/>
    <xf numFmtId="0" fontId="4" fillId="0" borderId="0"/>
    <xf numFmtId="0" fontId="121" fillId="0" borderId="0"/>
    <xf numFmtId="0" fontId="122" fillId="0" borderId="0"/>
    <xf numFmtId="164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" fillId="0" borderId="0"/>
    <xf numFmtId="0" fontId="12" fillId="0" borderId="0"/>
    <xf numFmtId="0" fontId="4" fillId="38" borderId="93" applyNumberFormat="0" applyFont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0" fontId="36" fillId="62" borderId="0" applyNumberFormat="0" applyBorder="0" applyAlignment="0" applyProtection="0"/>
    <xf numFmtId="0" fontId="36" fillId="63" borderId="0" applyNumberFormat="0" applyBorder="0" applyAlignment="0" applyProtection="0"/>
    <xf numFmtId="0" fontId="36" fillId="64" borderId="0" applyNumberFormat="0" applyBorder="0" applyAlignment="0" applyProtection="0"/>
    <xf numFmtId="0" fontId="36" fillId="65" borderId="0" applyNumberFormat="0" applyBorder="0" applyAlignment="0" applyProtection="0"/>
    <xf numFmtId="0" fontId="36" fillId="66" borderId="0" applyNumberFormat="0" applyBorder="0" applyAlignment="0" applyProtection="0"/>
    <xf numFmtId="0" fontId="36" fillId="67" borderId="0" applyNumberFormat="0" applyBorder="0" applyAlignment="0" applyProtection="0"/>
    <xf numFmtId="0" fontId="36" fillId="68" borderId="0" applyNumberFormat="0" applyBorder="0" applyAlignment="0" applyProtection="0"/>
    <xf numFmtId="0" fontId="36" fillId="63" borderId="0" applyNumberFormat="0" applyBorder="0" applyAlignment="0" applyProtection="0"/>
    <xf numFmtId="0" fontId="36" fillId="66" borderId="0" applyNumberFormat="0" applyBorder="0" applyAlignment="0" applyProtection="0"/>
    <xf numFmtId="0" fontId="36" fillId="69" borderId="0" applyNumberFormat="0" applyBorder="0" applyAlignment="0" applyProtection="0"/>
    <xf numFmtId="0" fontId="37" fillId="70" borderId="0" applyNumberFormat="0" applyBorder="0" applyAlignment="0" applyProtection="0"/>
    <xf numFmtId="0" fontId="37" fillId="67" borderId="0" applyNumberFormat="0" applyBorder="0" applyAlignment="0" applyProtection="0"/>
    <xf numFmtId="0" fontId="37" fillId="68" borderId="0" applyNumberFormat="0" applyBorder="0" applyAlignment="0" applyProtection="0"/>
    <xf numFmtId="0" fontId="37" fillId="71" borderId="0" applyNumberFormat="0" applyBorder="0" applyAlignment="0" applyProtection="0"/>
    <xf numFmtId="0" fontId="37" fillId="72" borderId="0" applyNumberFormat="0" applyBorder="0" applyAlignment="0" applyProtection="0"/>
    <xf numFmtId="0" fontId="37" fillId="73" borderId="0" applyNumberFormat="0" applyBorder="0" applyAlignment="0" applyProtection="0"/>
    <xf numFmtId="171" fontId="12" fillId="0" borderId="0" applyFill="0" applyBorder="0" applyAlignment="0" applyProtection="0"/>
    <xf numFmtId="171" fontId="12" fillId="0" borderId="0" applyFill="0" applyBorder="0" applyAlignment="0" applyProtection="0"/>
    <xf numFmtId="0" fontId="128" fillId="61" borderId="0" applyNumberFormat="0" applyBorder="0" applyAlignment="0" applyProtection="0"/>
    <xf numFmtId="0" fontId="39" fillId="74" borderId="2" applyNumberFormat="0" applyAlignment="0" applyProtection="0"/>
    <xf numFmtId="0" fontId="44" fillId="75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76" borderId="6" applyNumberFormat="0" applyAlignment="0" applyProtection="0"/>
    <xf numFmtId="0" fontId="46" fillId="62" borderId="0" applyNumberFormat="0" applyBorder="0" applyAlignment="0" applyProtection="0"/>
    <xf numFmtId="0" fontId="48" fillId="65" borderId="8" applyNumberFormat="0" applyAlignment="0" applyProtection="0"/>
    <xf numFmtId="0" fontId="49" fillId="77" borderId="8" applyNumberFormat="0" applyAlignment="0" applyProtection="0"/>
    <xf numFmtId="0" fontId="50" fillId="77" borderId="9" applyNumberFormat="0" applyAlignment="0" applyProtection="0"/>
    <xf numFmtId="0" fontId="37" fillId="78" borderId="0" applyNumberFormat="0" applyBorder="0" applyAlignment="0" applyProtection="0"/>
    <xf numFmtId="0" fontId="37" fillId="79" borderId="0" applyNumberFormat="0" applyBorder="0" applyAlignment="0" applyProtection="0"/>
    <xf numFmtId="0" fontId="37" fillId="80" borderId="0" applyNumberFormat="0" applyBorder="0" applyAlignment="0" applyProtection="0"/>
    <xf numFmtId="0" fontId="37" fillId="71" borderId="0" applyNumberFormat="0" applyBorder="0" applyAlignment="0" applyProtection="0"/>
    <xf numFmtId="0" fontId="37" fillId="72" borderId="0" applyNumberFormat="0" applyBorder="0" applyAlignment="0" applyProtection="0"/>
    <xf numFmtId="0" fontId="37" fillId="81" borderId="0" applyNumberFormat="0" applyBorder="0" applyAlignment="0" applyProtection="0"/>
    <xf numFmtId="0" fontId="12" fillId="0" borderId="0"/>
    <xf numFmtId="0" fontId="12" fillId="0" borderId="0"/>
    <xf numFmtId="171" fontId="12" fillId="0" borderId="0" applyFill="0" applyBorder="0" applyAlignment="0" applyProtection="0"/>
    <xf numFmtId="171" fontId="12" fillId="0" borderId="0" applyFill="0" applyBorder="0" applyAlignment="0" applyProtection="0"/>
    <xf numFmtId="0" fontId="12" fillId="76" borderId="6" applyNumberFormat="0" applyAlignment="0" applyProtection="0"/>
    <xf numFmtId="0" fontId="2" fillId="0" borderId="0"/>
    <xf numFmtId="0" fontId="12" fillId="0" borderId="0">
      <alignment wrapText="1"/>
    </xf>
    <xf numFmtId="0" fontId="12" fillId="0" borderId="0">
      <alignment wrapText="1"/>
    </xf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</cellStyleXfs>
  <cellXfs count="1496">
    <xf numFmtId="0" fontId="0" fillId="0" borderId="0" xfId="0"/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4" fontId="0" fillId="0" borderId="0" xfId="0" applyNumberFormat="1"/>
    <xf numFmtId="0" fontId="13" fillId="0" borderId="0" xfId="0" applyFont="1"/>
    <xf numFmtId="4" fontId="13" fillId="0" borderId="0" xfId="0" applyNumberFormat="1" applyFont="1"/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13" fillId="0" borderId="14" xfId="0" applyFont="1" applyBorder="1" applyAlignment="1">
      <alignment horizontal="center"/>
    </xf>
    <xf numFmtId="0" fontId="25" fillId="0" borderId="0" xfId="51" applyFont="1"/>
    <xf numFmtId="0" fontId="26" fillId="0" borderId="0" xfId="51" applyFont="1" applyAlignment="1">
      <alignment horizontal="center"/>
    </xf>
    <xf numFmtId="0" fontId="30" fillId="0" borderId="0" xfId="51" applyFont="1" applyAlignment="1">
      <alignment horizontal="center"/>
    </xf>
    <xf numFmtId="0" fontId="31" fillId="0" borderId="0" xfId="51" applyFont="1" applyAlignment="1">
      <alignment horizontal="center"/>
    </xf>
    <xf numFmtId="0" fontId="35" fillId="0" borderId="0" xfId="0" applyFont="1"/>
    <xf numFmtId="0" fontId="16" fillId="0" borderId="0" xfId="0" applyFont="1"/>
    <xf numFmtId="0" fontId="54" fillId="0" borderId="0" xfId="49" applyFont="1"/>
    <xf numFmtId="0" fontId="54" fillId="0" borderId="0" xfId="49" applyFont="1" applyAlignment="1">
      <alignment wrapText="1"/>
    </xf>
    <xf numFmtId="0" fontId="13" fillId="0" borderId="15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6" fillId="0" borderId="0" xfId="40"/>
    <xf numFmtId="0" fontId="13" fillId="0" borderId="0" xfId="40" applyFont="1"/>
    <xf numFmtId="4" fontId="13" fillId="0" borderId="0" xfId="40" applyNumberFormat="1" applyFont="1"/>
    <xf numFmtId="0" fontId="16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13" fillId="0" borderId="31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4" xfId="0" applyFont="1" applyBorder="1"/>
    <xf numFmtId="0" fontId="13" fillId="0" borderId="10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86" fillId="0" borderId="0" xfId="0" applyFont="1"/>
    <xf numFmtId="0" fontId="17" fillId="0" borderId="0" xfId="40" applyFont="1" applyAlignment="1">
      <alignment horizontal="center"/>
    </xf>
    <xf numFmtId="0" fontId="15" fillId="0" borderId="0" xfId="40" applyFont="1" applyAlignment="1">
      <alignment horizontal="center"/>
    </xf>
    <xf numFmtId="0" fontId="15" fillId="0" borderId="48" xfId="40" applyFont="1" applyBorder="1" applyAlignment="1">
      <alignment horizontal="center"/>
    </xf>
    <xf numFmtId="0" fontId="15" fillId="0" borderId="12" xfId="40" applyFont="1" applyBorder="1" applyAlignment="1">
      <alignment horizontal="center"/>
    </xf>
    <xf numFmtId="0" fontId="15" fillId="0" borderId="10" xfId="40" applyFont="1" applyBorder="1" applyAlignment="1">
      <alignment horizontal="center"/>
    </xf>
    <xf numFmtId="0" fontId="15" fillId="0" borderId="11" xfId="40" applyFont="1" applyBorder="1" applyAlignment="1">
      <alignment horizontal="center"/>
    </xf>
    <xf numFmtId="0" fontId="19" fillId="0" borderId="49" xfId="40" applyFont="1" applyBorder="1"/>
    <xf numFmtId="4" fontId="19" fillId="0" borderId="31" xfId="40" applyNumberFormat="1" applyFont="1" applyBorder="1"/>
    <xf numFmtId="10" fontId="19" fillId="0" borderId="37" xfId="40" applyNumberFormat="1" applyFont="1" applyBorder="1" applyAlignment="1">
      <alignment vertical="center"/>
    </xf>
    <xf numFmtId="0" fontId="19" fillId="0" borderId="42" xfId="40" applyFont="1" applyBorder="1" applyAlignment="1">
      <alignment vertical="center" wrapText="1"/>
    </xf>
    <xf numFmtId="4" fontId="19" fillId="0" borderId="50" xfId="40" applyNumberFormat="1" applyFont="1" applyBorder="1" applyAlignment="1">
      <alignment vertical="center"/>
    </xf>
    <xf numFmtId="4" fontId="19" fillId="0" borderId="14" xfId="40" applyNumberFormat="1" applyFont="1" applyBorder="1" applyAlignment="1">
      <alignment vertical="center"/>
    </xf>
    <xf numFmtId="0" fontId="19" fillId="0" borderId="23" xfId="40" applyFont="1" applyBorder="1" applyAlignment="1">
      <alignment vertical="center" wrapText="1"/>
    </xf>
    <xf numFmtId="10" fontId="19" fillId="0" borderId="37" xfId="40" applyNumberFormat="1" applyFont="1" applyBorder="1" applyAlignment="1">
      <alignment horizontal="center" vertical="center"/>
    </xf>
    <xf numFmtId="0" fontId="19" fillId="0" borderId="24" xfId="40" applyFont="1" applyBorder="1"/>
    <xf numFmtId="4" fontId="19" fillId="0" borderId="38" xfId="40" applyNumberFormat="1" applyFont="1" applyBorder="1"/>
    <xf numFmtId="4" fontId="19" fillId="0" borderId="25" xfId="40" applyNumberFormat="1" applyFont="1" applyBorder="1"/>
    <xf numFmtId="10" fontId="19" fillId="0" borderId="39" xfId="40" applyNumberFormat="1" applyFont="1" applyBorder="1" applyAlignment="1">
      <alignment horizontal="center"/>
    </xf>
    <xf numFmtId="0" fontId="14" fillId="0" borderId="48" xfId="40" applyFont="1" applyBorder="1"/>
    <xf numFmtId="4" fontId="14" fillId="0" borderId="12" xfId="40" applyNumberFormat="1" applyFont="1" applyBorder="1"/>
    <xf numFmtId="4" fontId="14" fillId="0" borderId="10" xfId="40" applyNumberFormat="1" applyFont="1" applyBorder="1"/>
    <xf numFmtId="4" fontId="14" fillId="0" borderId="51" xfId="40" applyNumberFormat="1" applyFont="1" applyBorder="1"/>
    <xf numFmtId="10" fontId="14" fillId="0" borderId="11" xfId="40" applyNumberFormat="1" applyFont="1" applyBorder="1"/>
    <xf numFmtId="166" fontId="13" fillId="0" borderId="0" xfId="40" applyNumberFormat="1" applyFont="1"/>
    <xf numFmtId="10" fontId="19" fillId="0" borderId="32" xfId="40" applyNumberFormat="1" applyFont="1" applyBorder="1"/>
    <xf numFmtId="0" fontId="19" fillId="0" borderId="44" xfId="40" applyFont="1" applyBorder="1"/>
    <xf numFmtId="4" fontId="19" fillId="0" borderId="14" xfId="40" applyNumberFormat="1" applyFont="1" applyBorder="1"/>
    <xf numFmtId="10" fontId="19" fillId="0" borderId="37" xfId="40" applyNumberFormat="1" applyFont="1" applyBorder="1"/>
    <xf numFmtId="4" fontId="19" fillId="0" borderId="14" xfId="40" applyNumberFormat="1" applyFont="1" applyBorder="1" applyAlignment="1">
      <alignment horizontal="right"/>
    </xf>
    <xf numFmtId="10" fontId="19" fillId="0" borderId="37" xfId="40" applyNumberFormat="1" applyFont="1" applyBorder="1" applyAlignment="1">
      <alignment horizontal="center"/>
    </xf>
    <xf numFmtId="0" fontId="19" fillId="0" borderId="52" xfId="40" applyFont="1" applyBorder="1"/>
    <xf numFmtId="4" fontId="19" fillId="0" borderId="33" xfId="40" applyNumberFormat="1" applyFont="1" applyBorder="1" applyAlignment="1">
      <alignment horizontal="right"/>
    </xf>
    <xf numFmtId="4" fontId="14" fillId="0" borderId="48" xfId="40" applyNumberFormat="1" applyFont="1" applyBorder="1"/>
    <xf numFmtId="0" fontId="14" fillId="0" borderId="0" xfId="40" applyFont="1"/>
    <xf numFmtId="166" fontId="14" fillId="0" borderId="0" xfId="40" applyNumberFormat="1" applyFont="1"/>
    <xf numFmtId="4" fontId="14" fillId="0" borderId="0" xfId="40" applyNumberFormat="1" applyFont="1"/>
    <xf numFmtId="166" fontId="16" fillId="0" borderId="0" xfId="40" applyNumberFormat="1"/>
    <xf numFmtId="0" fontId="15" fillId="0" borderId="48" xfId="40" applyFont="1" applyBorder="1" applyAlignment="1">
      <alignment horizontal="center" vertical="center"/>
    </xf>
    <xf numFmtId="166" fontId="15" fillId="0" borderId="12" xfId="40" applyNumberFormat="1" applyFont="1" applyBorder="1" applyAlignment="1">
      <alignment horizontal="center" vertical="center"/>
    </xf>
    <xf numFmtId="166" fontId="15" fillId="0" borderId="10" xfId="40" applyNumberFormat="1" applyFont="1" applyBorder="1" applyAlignment="1">
      <alignment horizontal="center" vertical="center"/>
    </xf>
    <xf numFmtId="166" fontId="15" fillId="0" borderId="10" xfId="40" applyNumberFormat="1" applyFont="1" applyBorder="1" applyAlignment="1">
      <alignment horizontal="center" vertical="center" wrapText="1"/>
    </xf>
    <xf numFmtId="4" fontId="15" fillId="0" borderId="11" xfId="40" applyNumberFormat="1" applyFont="1" applyBorder="1" applyAlignment="1">
      <alignment horizontal="center" vertical="center"/>
    </xf>
    <xf numFmtId="0" fontId="14" fillId="48" borderId="24" xfId="40" applyFont="1" applyFill="1" applyBorder="1"/>
    <xf numFmtId="4" fontId="14" fillId="48" borderId="38" xfId="40" applyNumberFormat="1" applyFont="1" applyFill="1" applyBorder="1"/>
    <xf numFmtId="4" fontId="14" fillId="48" borderId="25" xfId="40" applyNumberFormat="1" applyFont="1" applyFill="1" applyBorder="1"/>
    <xf numFmtId="4" fontId="18" fillId="48" borderId="39" xfId="40" applyNumberFormat="1" applyFont="1" applyFill="1" applyBorder="1" applyAlignment="1">
      <alignment horizontal="center" vertical="center"/>
    </xf>
    <xf numFmtId="4" fontId="16" fillId="0" borderId="0" xfId="40" applyNumberFormat="1"/>
    <xf numFmtId="4" fontId="14" fillId="0" borderId="27" xfId="40" applyNumberFormat="1" applyFont="1" applyBorder="1"/>
    <xf numFmtId="10" fontId="19" fillId="0" borderId="36" xfId="40" applyNumberFormat="1" applyFont="1" applyBorder="1"/>
    <xf numFmtId="10" fontId="19" fillId="0" borderId="36" xfId="4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16" fillId="0" borderId="0" xfId="43"/>
    <xf numFmtId="0" fontId="17" fillId="0" borderId="0" xfId="43" applyFont="1" applyAlignment="1">
      <alignment horizontal="center"/>
    </xf>
    <xf numFmtId="0" fontId="18" fillId="0" borderId="0" xfId="43" applyFont="1" applyAlignment="1">
      <alignment horizontal="center"/>
    </xf>
    <xf numFmtId="0" fontId="14" fillId="0" borderId="10" xfId="43" applyFont="1" applyBorder="1" applyAlignment="1">
      <alignment horizontal="center"/>
    </xf>
    <xf numFmtId="0" fontId="14" fillId="0" borderId="27" xfId="43" applyFont="1" applyBorder="1" applyAlignment="1">
      <alignment horizontal="center"/>
    </xf>
    <xf numFmtId="0" fontId="14" fillId="0" borderId="11" xfId="43" applyFont="1" applyBorder="1" applyAlignment="1">
      <alignment horizontal="center"/>
    </xf>
    <xf numFmtId="4" fontId="13" fillId="0" borderId="34" xfId="43" applyNumberFormat="1" applyFont="1" applyBorder="1"/>
    <xf numFmtId="4" fontId="13" fillId="0" borderId="37" xfId="43" applyNumberFormat="1" applyFont="1" applyBorder="1" applyAlignment="1">
      <alignment horizontal="right"/>
    </xf>
    <xf numFmtId="0" fontId="13" fillId="0" borderId="16" xfId="43" applyFont="1" applyBorder="1" applyAlignment="1">
      <alignment horizontal="left"/>
    </xf>
    <xf numFmtId="4" fontId="13" fillId="0" borderId="14" xfId="43" applyNumberFormat="1" applyFont="1" applyBorder="1" applyAlignment="1">
      <alignment horizontal="right"/>
    </xf>
    <xf numFmtId="0" fontId="13" fillId="0" borderId="0" xfId="43" applyFont="1" applyAlignment="1">
      <alignment horizontal="left"/>
    </xf>
    <xf numFmtId="0" fontId="14" fillId="0" borderId="0" xfId="43" applyFont="1" applyAlignment="1">
      <alignment horizontal="center"/>
    </xf>
    <xf numFmtId="0" fontId="14" fillId="0" borderId="0" xfId="43" applyFont="1" applyAlignment="1">
      <alignment horizontal="left"/>
    </xf>
    <xf numFmtId="4" fontId="14" fillId="0" borderId="0" xfId="43" applyNumberFormat="1" applyFont="1"/>
    <xf numFmtId="49" fontId="13" fillId="0" borderId="0" xfId="43" applyNumberFormat="1" applyFont="1" applyAlignment="1">
      <alignment horizontal="left" wrapText="1"/>
    </xf>
    <xf numFmtId="0" fontId="18" fillId="0" borderId="65" xfId="43" applyFont="1" applyBorder="1" applyAlignment="1">
      <alignment horizontal="center"/>
    </xf>
    <xf numFmtId="4" fontId="13" fillId="0" borderId="15" xfId="43" applyNumberFormat="1" applyFont="1" applyBorder="1" applyAlignment="1">
      <alignment horizontal="right"/>
    </xf>
    <xf numFmtId="0" fontId="13" fillId="0" borderId="33" xfId="43" applyFont="1" applyBorder="1" applyAlignment="1">
      <alignment horizontal="center"/>
    </xf>
    <xf numFmtId="0" fontId="13" fillId="0" borderId="64" xfId="43" applyFont="1" applyBorder="1" applyAlignment="1">
      <alignment horizontal="left"/>
    </xf>
    <xf numFmtId="49" fontId="13" fillId="0" borderId="14" xfId="43" applyNumberFormat="1" applyFont="1" applyBorder="1" applyAlignment="1">
      <alignment horizontal="center"/>
    </xf>
    <xf numFmtId="4" fontId="13" fillId="0" borderId="14" xfId="43" applyNumberFormat="1" applyFont="1" applyBorder="1"/>
    <xf numFmtId="4" fontId="13" fillId="0" borderId="15" xfId="43" applyNumberFormat="1" applyFont="1" applyBorder="1"/>
    <xf numFmtId="4" fontId="13" fillId="0" borderId="36" xfId="43" applyNumberFormat="1" applyFont="1" applyBorder="1" applyAlignment="1">
      <alignment horizontal="right"/>
    </xf>
    <xf numFmtId="0" fontId="14" fillId="0" borderId="27" xfId="43" applyFont="1" applyBorder="1"/>
    <xf numFmtId="4" fontId="14" fillId="0" borderId="10" xfId="43" applyNumberFormat="1" applyFont="1" applyBorder="1" applyAlignment="1">
      <alignment horizontal="right"/>
    </xf>
    <xf numFmtId="4" fontId="14" fillId="0" borderId="27" xfId="43" applyNumberFormat="1" applyFont="1" applyBorder="1" applyAlignment="1">
      <alignment horizontal="right"/>
    </xf>
    <xf numFmtId="4" fontId="14" fillId="0" borderId="11" xfId="43" applyNumberFormat="1" applyFont="1" applyBorder="1" applyAlignment="1">
      <alignment horizontal="right"/>
    </xf>
    <xf numFmtId="0" fontId="14" fillId="0" borderId="0" xfId="43" applyFont="1"/>
    <xf numFmtId="4" fontId="14" fillId="0" borderId="0" xfId="43" applyNumberFormat="1" applyFont="1" applyAlignment="1">
      <alignment horizontal="right"/>
    </xf>
    <xf numFmtId="0" fontId="13" fillId="0" borderId="14" xfId="0" applyFont="1" applyBorder="1" applyAlignment="1">
      <alignment horizontal="left"/>
    </xf>
    <xf numFmtId="49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49" fontId="18" fillId="0" borderId="0" xfId="49" applyNumberFormat="1" applyFont="1" applyAlignment="1">
      <alignment horizontal="right"/>
    </xf>
    <xf numFmtId="0" fontId="58" fillId="0" borderId="0" xfId="0" applyFont="1"/>
    <xf numFmtId="0" fontId="13" fillId="0" borderId="0" xfId="51" applyFont="1"/>
    <xf numFmtId="0" fontId="15" fillId="0" borderId="0" xfId="51" applyFont="1"/>
    <xf numFmtId="4" fontId="13" fillId="0" borderId="0" xfId="51" applyNumberFormat="1" applyFont="1"/>
    <xf numFmtId="0" fontId="18" fillId="0" borderId="0" xfId="51" applyFont="1" applyAlignment="1">
      <alignment horizontal="center"/>
    </xf>
    <xf numFmtId="0" fontId="15" fillId="0" borderId="0" xfId="51" applyFont="1" applyAlignment="1">
      <alignment horizontal="center"/>
    </xf>
    <xf numFmtId="0" fontId="15" fillId="0" borderId="48" xfId="51" applyFont="1" applyBorder="1" applyAlignment="1">
      <alignment vertical="center"/>
    </xf>
    <xf numFmtId="0" fontId="13" fillId="0" borderId="30" xfId="51" applyFont="1" applyBorder="1" applyAlignment="1">
      <alignment vertical="center"/>
    </xf>
    <xf numFmtId="0" fontId="13" fillId="0" borderId="67" xfId="51" applyFont="1" applyBorder="1" applyAlignment="1">
      <alignment vertical="center"/>
    </xf>
    <xf numFmtId="0" fontId="15" fillId="0" borderId="10" xfId="51" applyFont="1" applyBorder="1" applyAlignment="1">
      <alignment horizontal="center" vertical="center"/>
    </xf>
    <xf numFmtId="0" fontId="15" fillId="0" borderId="67" xfId="51" applyFont="1" applyBorder="1" applyAlignment="1">
      <alignment horizontal="center" vertical="center"/>
    </xf>
    <xf numFmtId="0" fontId="16" fillId="0" borderId="0" xfId="51" applyFont="1"/>
    <xf numFmtId="0" fontId="13" fillId="0" borderId="50" xfId="51" applyFont="1" applyBorder="1" applyAlignment="1">
      <alignment vertical="center"/>
    </xf>
    <xf numFmtId="4" fontId="15" fillId="0" borderId="69" xfId="51" applyNumberFormat="1" applyFont="1" applyBorder="1" applyAlignment="1">
      <alignment horizontal="right" vertical="center"/>
    </xf>
    <xf numFmtId="0" fontId="15" fillId="0" borderId="48" xfId="51" applyFont="1" applyBorder="1" applyAlignment="1">
      <alignment horizontal="center" vertical="center"/>
    </xf>
    <xf numFmtId="0" fontId="13" fillId="0" borderId="58" xfId="51" applyFont="1" applyBorder="1" applyAlignment="1">
      <alignment vertical="center"/>
    </xf>
    <xf numFmtId="4" fontId="15" fillId="0" borderId="68" xfId="51" applyNumberFormat="1" applyFont="1" applyBorder="1" applyAlignment="1">
      <alignment horizontal="right" vertical="center"/>
    </xf>
    <xf numFmtId="0" fontId="16" fillId="0" borderId="0" xfId="51" applyFont="1" applyAlignment="1">
      <alignment horizontal="left" vertical="top" wrapText="1"/>
    </xf>
    <xf numFmtId="4" fontId="19" fillId="0" borderId="44" xfId="40" applyNumberFormat="1" applyFont="1" applyBorder="1" applyAlignment="1">
      <alignment horizontal="right"/>
    </xf>
    <xf numFmtId="4" fontId="19" fillId="0" borderId="56" xfId="40" applyNumberFormat="1" applyFont="1" applyBorder="1"/>
    <xf numFmtId="4" fontId="19" fillId="0" borderId="72" xfId="40" applyNumberFormat="1" applyFont="1" applyBorder="1"/>
    <xf numFmtId="4" fontId="19" fillId="0" borderId="63" xfId="40" applyNumberFormat="1" applyFont="1" applyBorder="1" applyAlignment="1">
      <alignment vertical="center"/>
    </xf>
    <xf numFmtId="4" fontId="19" fillId="0" borderId="78" xfId="40" applyNumberFormat="1" applyFont="1" applyBorder="1"/>
    <xf numFmtId="4" fontId="19" fillId="0" borderId="49" xfId="40" applyNumberFormat="1" applyFont="1" applyBorder="1"/>
    <xf numFmtId="4" fontId="19" fillId="0" borderId="44" xfId="40" applyNumberFormat="1" applyFont="1" applyBorder="1"/>
    <xf numFmtId="4" fontId="19" fillId="0" borderId="52" xfId="40" applyNumberFormat="1" applyFont="1" applyBorder="1" applyAlignment="1">
      <alignment horizontal="right"/>
    </xf>
    <xf numFmtId="0" fontId="16" fillId="0" borderId="0" xfId="40" applyAlignment="1">
      <alignment vertical="center" wrapText="1"/>
    </xf>
    <xf numFmtId="0" fontId="16" fillId="0" borderId="0" xfId="40" applyAlignment="1">
      <alignment wrapText="1"/>
    </xf>
    <xf numFmtId="4" fontId="19" fillId="0" borderId="50" xfId="40" applyNumberFormat="1" applyFont="1" applyBorder="1"/>
    <xf numFmtId="4" fontId="19" fillId="0" borderId="76" xfId="40" applyNumberFormat="1" applyFont="1" applyBorder="1"/>
    <xf numFmtId="4" fontId="19" fillId="0" borderId="34" xfId="40" applyNumberFormat="1" applyFont="1" applyBorder="1"/>
    <xf numFmtId="4" fontId="19" fillId="0" borderId="16" xfId="40" applyNumberFormat="1" applyFont="1" applyBorder="1"/>
    <xf numFmtId="4" fontId="19" fillId="0" borderId="62" xfId="40" applyNumberFormat="1" applyFont="1" applyBorder="1"/>
    <xf numFmtId="0" fontId="16" fillId="0" borderId="23" xfId="40" applyBorder="1"/>
    <xf numFmtId="0" fontId="16" fillId="0" borderId="44" xfId="40" applyBorder="1"/>
    <xf numFmtId="4" fontId="13" fillId="0" borderId="0" xfId="43" applyNumberFormat="1" applyFont="1"/>
    <xf numFmtId="49" fontId="18" fillId="0" borderId="0" xfId="51" applyNumberFormat="1" applyFont="1" applyAlignment="1">
      <alignment horizontal="right"/>
    </xf>
    <xf numFmtId="0" fontId="18" fillId="0" borderId="0" xfId="0" applyFont="1" applyAlignment="1">
      <alignment vertical="center"/>
    </xf>
    <xf numFmtId="0" fontId="87" fillId="0" borderId="0" xfId="40" applyFont="1"/>
    <xf numFmtId="49" fontId="18" fillId="0" borderId="12" xfId="0" applyNumberFormat="1" applyFont="1" applyBorder="1" applyAlignment="1">
      <alignment horizontal="center" vertical="center"/>
    </xf>
    <xf numFmtId="4" fontId="18" fillId="0" borderId="10" xfId="0" applyNumberFormat="1" applyFont="1" applyBorder="1" applyAlignment="1">
      <alignment vertical="center"/>
    </xf>
    <xf numFmtId="0" fontId="13" fillId="0" borderId="58" xfId="51" applyFont="1" applyBorder="1" applyAlignment="1">
      <alignment horizontal="center" vertical="center"/>
    </xf>
    <xf numFmtId="0" fontId="13" fillId="0" borderId="76" xfId="51" applyFont="1" applyBorder="1" applyAlignment="1">
      <alignment horizontal="center" vertical="center"/>
    </xf>
    <xf numFmtId="0" fontId="18" fillId="0" borderId="12" xfId="51" applyFont="1" applyBorder="1" applyAlignment="1">
      <alignment horizontal="center" vertical="center"/>
    </xf>
    <xf numFmtId="0" fontId="13" fillId="0" borderId="29" xfId="51" applyFont="1" applyBorder="1" applyAlignment="1">
      <alignment horizontal="center" vertical="center"/>
    </xf>
    <xf numFmtId="0" fontId="13" fillId="0" borderId="50" xfId="51" applyFont="1" applyBorder="1" applyAlignment="1">
      <alignment horizontal="center" vertical="center"/>
    </xf>
    <xf numFmtId="0" fontId="13" fillId="0" borderId="52" xfId="51" applyFont="1" applyBorder="1" applyAlignment="1">
      <alignment horizontal="center" vertical="center"/>
    </xf>
    <xf numFmtId="4" fontId="14" fillId="0" borderId="10" xfId="0" applyNumberFormat="1" applyFont="1" applyBorder="1" applyAlignment="1">
      <alignment vertical="center"/>
    </xf>
    <xf numFmtId="0" fontId="13" fillId="0" borderId="38" xfId="51" applyFont="1" applyBorder="1" applyAlignment="1">
      <alignment horizontal="center" vertical="center"/>
    </xf>
    <xf numFmtId="4" fontId="13" fillId="0" borderId="25" xfId="0" applyNumberFormat="1" applyFont="1" applyBorder="1" applyAlignment="1">
      <alignment vertical="center"/>
    </xf>
    <xf numFmtId="0" fontId="13" fillId="0" borderId="42" xfId="51" applyFont="1" applyBorder="1" applyAlignment="1">
      <alignment horizontal="center" vertical="center"/>
    </xf>
    <xf numFmtId="0" fontId="13" fillId="0" borderId="44" xfId="51" applyFont="1" applyBorder="1" applyAlignment="1">
      <alignment horizontal="center" vertical="center"/>
    </xf>
    <xf numFmtId="0" fontId="18" fillId="0" borderId="48" xfId="51" applyFont="1" applyBorder="1" applyAlignment="1">
      <alignment horizontal="center" vertical="center"/>
    </xf>
    <xf numFmtId="0" fontId="31" fillId="0" borderId="55" xfId="51" applyFont="1" applyBorder="1" applyAlignment="1">
      <alignment horizontal="center" vertical="center"/>
    </xf>
    <xf numFmtId="0" fontId="32" fillId="0" borderId="26" xfId="51" applyFont="1" applyBorder="1" applyAlignment="1">
      <alignment horizontal="center" vertical="center"/>
    </xf>
    <xf numFmtId="0" fontId="32" fillId="0" borderId="19" xfId="51" applyFont="1" applyBorder="1" applyAlignment="1">
      <alignment horizontal="center" vertical="center"/>
    </xf>
    <xf numFmtId="4" fontId="85" fillId="0" borderId="10" xfId="0" applyNumberFormat="1" applyFont="1" applyBorder="1" applyAlignment="1">
      <alignment vertical="center"/>
    </xf>
    <xf numFmtId="4" fontId="83" fillId="0" borderId="33" xfId="0" applyNumberFormat="1" applyFont="1" applyBorder="1" applyAlignment="1">
      <alignment vertical="center"/>
    </xf>
    <xf numFmtId="0" fontId="13" fillId="0" borderId="16" xfId="51" applyFont="1" applyBorder="1" applyAlignment="1">
      <alignment vertical="center"/>
    </xf>
    <xf numFmtId="0" fontId="13" fillId="0" borderId="45" xfId="51" applyFont="1" applyBorder="1" applyAlignment="1">
      <alignment vertical="center"/>
    </xf>
    <xf numFmtId="0" fontId="89" fillId="0" borderId="0" xfId="0" applyFont="1" applyAlignment="1">
      <alignment vertical="center"/>
    </xf>
    <xf numFmtId="4" fontId="89" fillId="0" borderId="0" xfId="0" applyNumberFormat="1" applyFont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0" borderId="0" xfId="0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33" fillId="0" borderId="0" xfId="51" applyFont="1" applyAlignment="1">
      <alignment horizontal="left" vertical="center"/>
    </xf>
    <xf numFmtId="0" fontId="25" fillId="0" borderId="0" xfId="51" applyFont="1" applyAlignment="1">
      <alignment horizontal="right" indent="1"/>
    </xf>
    <xf numFmtId="4" fontId="18" fillId="0" borderId="11" xfId="51" applyNumberFormat="1" applyFont="1" applyBorder="1" applyAlignment="1">
      <alignment horizontal="right" vertical="center" indent="1"/>
    </xf>
    <xf numFmtId="4" fontId="13" fillId="0" borderId="36" xfId="51" applyNumberFormat="1" applyFont="1" applyBorder="1" applyAlignment="1">
      <alignment horizontal="right" vertical="center" indent="1"/>
    </xf>
    <xf numFmtId="4" fontId="13" fillId="0" borderId="35" xfId="51" applyNumberFormat="1" applyFont="1" applyBorder="1" applyAlignment="1">
      <alignment horizontal="right" vertical="center" indent="1"/>
    </xf>
    <xf numFmtId="4" fontId="13" fillId="0" borderId="40" xfId="51" applyNumberFormat="1" applyFont="1" applyBorder="1" applyAlignment="1">
      <alignment horizontal="right" vertical="center" indent="1"/>
    </xf>
    <xf numFmtId="4" fontId="13" fillId="0" borderId="37" xfId="51" applyNumberFormat="1" applyFont="1" applyBorder="1" applyAlignment="1">
      <alignment horizontal="right" vertical="center" indent="1"/>
    </xf>
    <xf numFmtId="4" fontId="13" fillId="0" borderId="39" xfId="51" applyNumberFormat="1" applyFont="1" applyBorder="1" applyAlignment="1">
      <alignment horizontal="right" vertical="center" indent="1"/>
    </xf>
    <xf numFmtId="4" fontId="25" fillId="0" borderId="0" xfId="51" applyNumberFormat="1" applyFont="1" applyAlignment="1">
      <alignment horizontal="right" vertical="center" indent="1"/>
    </xf>
    <xf numFmtId="4" fontId="13" fillId="0" borderId="41" xfId="51" applyNumberFormat="1" applyFon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indent="1"/>
    </xf>
    <xf numFmtId="0" fontId="31" fillId="0" borderId="0" xfId="51" applyFont="1" applyAlignment="1">
      <alignment horizontal="right" vertical="center"/>
    </xf>
    <xf numFmtId="4" fontId="54" fillId="0" borderId="0" xfId="49" applyNumberFormat="1" applyFont="1"/>
    <xf numFmtId="0" fontId="19" fillId="0" borderId="0" xfId="49" applyFont="1"/>
    <xf numFmtId="4" fontId="19" fillId="0" borderId="0" xfId="49" applyNumberFormat="1" applyFont="1"/>
    <xf numFmtId="4" fontId="19" fillId="0" borderId="14" xfId="49" applyNumberFormat="1" applyFont="1" applyBorder="1" applyAlignment="1">
      <alignment horizontal="right" vertical="center"/>
    </xf>
    <xf numFmtId="4" fontId="13" fillId="0" borderId="0" xfId="0" applyNumberFormat="1" applyFont="1" applyAlignment="1">
      <alignment vertical="center"/>
    </xf>
    <xf numFmtId="4" fontId="83" fillId="0" borderId="14" xfId="0" applyNumberFormat="1" applyFont="1" applyBorder="1" applyAlignment="1">
      <alignment vertical="center"/>
    </xf>
    <xf numFmtId="4" fontId="18" fillId="0" borderId="39" xfId="51" applyNumberFormat="1" applyFont="1" applyBorder="1" applyAlignment="1">
      <alignment horizontal="right" vertical="center" indent="1"/>
    </xf>
    <xf numFmtId="4" fontId="83" fillId="0" borderId="15" xfId="0" applyNumberFormat="1" applyFont="1" applyBorder="1" applyAlignment="1">
      <alignment vertical="center"/>
    </xf>
    <xf numFmtId="0" fontId="13" fillId="0" borderId="56" xfId="51" applyFont="1" applyBorder="1" applyAlignment="1">
      <alignment horizontal="center" vertical="center"/>
    </xf>
    <xf numFmtId="4" fontId="83" fillId="0" borderId="31" xfId="0" applyNumberFormat="1" applyFont="1" applyBorder="1" applyAlignment="1">
      <alignment vertical="center"/>
    </xf>
    <xf numFmtId="4" fontId="13" fillId="0" borderId="32" xfId="51" applyNumberFormat="1" applyFont="1" applyBorder="1" applyAlignment="1">
      <alignment horizontal="right" vertical="center" indent="1"/>
    </xf>
    <xf numFmtId="0" fontId="13" fillId="0" borderId="77" xfId="51" applyFont="1" applyBorder="1" applyAlignment="1">
      <alignment horizontal="center" vertical="center"/>
    </xf>
    <xf numFmtId="4" fontId="83" fillId="0" borderId="17" xfId="0" applyNumberFormat="1" applyFont="1" applyBorder="1" applyAlignment="1">
      <alignment vertical="center"/>
    </xf>
    <xf numFmtId="4" fontId="83" fillId="0" borderId="65" xfId="0" applyNumberFormat="1" applyFont="1" applyBorder="1" applyAlignment="1">
      <alignment vertical="center"/>
    </xf>
    <xf numFmtId="4" fontId="83" fillId="0" borderId="25" xfId="0" applyNumberFormat="1" applyFont="1" applyBorder="1" applyAlignment="1">
      <alignment vertical="center"/>
    </xf>
    <xf numFmtId="0" fontId="13" fillId="0" borderId="24" xfId="51" applyFont="1" applyBorder="1" applyAlignment="1">
      <alignment horizontal="center" vertical="center"/>
    </xf>
    <xf numFmtId="4" fontId="83" fillId="0" borderId="34" xfId="0" applyNumberFormat="1" applyFont="1" applyBorder="1" applyAlignment="1">
      <alignment vertical="center"/>
    </xf>
    <xf numFmtId="0" fontId="13" fillId="0" borderId="46" xfId="51" applyFont="1" applyBorder="1" applyAlignment="1">
      <alignment horizontal="center" vertical="center"/>
    </xf>
    <xf numFmtId="4" fontId="85" fillId="0" borderId="25" xfId="0" applyNumberFormat="1" applyFont="1" applyBorder="1" applyAlignment="1">
      <alignment vertical="center"/>
    </xf>
    <xf numFmtId="0" fontId="18" fillId="0" borderId="24" xfId="51" applyFont="1" applyBorder="1" applyAlignment="1">
      <alignment horizontal="center" vertical="center"/>
    </xf>
    <xf numFmtId="4" fontId="18" fillId="48" borderId="25" xfId="0" applyNumberFormat="1" applyFont="1" applyFill="1" applyBorder="1" applyAlignment="1">
      <alignment vertical="center"/>
    </xf>
    <xf numFmtId="4" fontId="18" fillId="48" borderId="39" xfId="51" applyNumberFormat="1" applyFont="1" applyFill="1" applyBorder="1" applyAlignment="1">
      <alignment horizontal="right" vertical="center" indent="1"/>
    </xf>
    <xf numFmtId="0" fontId="13" fillId="0" borderId="49" xfId="5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0" fillId="0" borderId="0" xfId="0" applyFont="1" applyAlignment="1">
      <alignment horizontal="right"/>
    </xf>
    <xf numFmtId="4" fontId="13" fillId="0" borderId="14" xfId="51" applyNumberFormat="1" applyFont="1" applyBorder="1" applyAlignment="1">
      <alignment vertical="center"/>
    </xf>
    <xf numFmtId="4" fontId="13" fillId="0" borderId="75" xfId="51" applyNumberFormat="1" applyFont="1" applyBorder="1" applyAlignment="1">
      <alignment horizontal="right" vertical="center"/>
    </xf>
    <xf numFmtId="0" fontId="16" fillId="0" borderId="0" xfId="51" applyFont="1" applyAlignment="1">
      <alignment vertical="center"/>
    </xf>
    <xf numFmtId="4" fontId="13" fillId="0" borderId="69" xfId="51" applyNumberFormat="1" applyFont="1" applyBorder="1" applyAlignment="1">
      <alignment horizontal="center" vertical="center"/>
    </xf>
    <xf numFmtId="0" fontId="18" fillId="48" borderId="48" xfId="51" applyFont="1" applyFill="1" applyBorder="1" applyAlignment="1">
      <alignment vertical="center"/>
    </xf>
    <xf numFmtId="0" fontId="18" fillId="48" borderId="30" xfId="51" applyFont="1" applyFill="1" applyBorder="1" applyAlignment="1">
      <alignment vertical="center"/>
    </xf>
    <xf numFmtId="0" fontId="18" fillId="48" borderId="67" xfId="51" applyFont="1" applyFill="1" applyBorder="1" applyAlignment="1">
      <alignment vertical="center"/>
    </xf>
    <xf numFmtId="4" fontId="15" fillId="48" borderId="48" xfId="51" applyNumberFormat="1" applyFont="1" applyFill="1" applyBorder="1" applyAlignment="1">
      <alignment vertical="center"/>
    </xf>
    <xf numFmtId="4" fontId="15" fillId="48" borderId="10" xfId="51" applyNumberFormat="1" applyFont="1" applyFill="1" applyBorder="1" applyAlignment="1">
      <alignment vertical="center"/>
    </xf>
    <xf numFmtId="4" fontId="15" fillId="48" borderId="11" xfId="51" applyNumberFormat="1" applyFont="1" applyFill="1" applyBorder="1" applyAlignment="1">
      <alignment horizontal="right" vertical="center"/>
    </xf>
    <xf numFmtId="4" fontId="13" fillId="0" borderId="0" xfId="51" applyNumberFormat="1" applyFont="1" applyAlignment="1">
      <alignment vertical="center"/>
    </xf>
    <xf numFmtId="4" fontId="100" fillId="0" borderId="0" xfId="0" applyNumberFormat="1" applyFont="1" applyAlignment="1">
      <alignment vertical="center"/>
    </xf>
    <xf numFmtId="4" fontId="97" fillId="0" borderId="0" xfId="0" applyNumberFormat="1" applyFont="1" applyAlignment="1">
      <alignment vertical="center"/>
    </xf>
    <xf numFmtId="4" fontId="15" fillId="0" borderId="52" xfId="51" applyNumberFormat="1" applyFont="1" applyBorder="1" applyAlignment="1">
      <alignment vertical="center"/>
    </xf>
    <xf numFmtId="0" fontId="14" fillId="0" borderId="0" xfId="49" applyFont="1" applyAlignment="1">
      <alignment horizontal="right" vertical="center"/>
    </xf>
    <xf numFmtId="0" fontId="15" fillId="0" borderId="0" xfId="49" applyFont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51" applyFont="1" applyBorder="1" applyAlignment="1">
      <alignment horizontal="left" vertical="center"/>
    </xf>
    <xf numFmtId="0" fontId="13" fillId="0" borderId="16" xfId="51" applyFont="1" applyBorder="1" applyAlignment="1">
      <alignment horizontal="left" vertical="center"/>
    </xf>
    <xf numFmtId="0" fontId="13" fillId="0" borderId="45" xfId="51" applyFont="1" applyBorder="1" applyAlignment="1">
      <alignment horizontal="left" vertical="center"/>
    </xf>
    <xf numFmtId="0" fontId="13" fillId="0" borderId="47" xfId="51" applyFont="1" applyBorder="1" applyAlignment="1">
      <alignment vertical="center"/>
    </xf>
    <xf numFmtId="4" fontId="13" fillId="0" borderId="0" xfId="109" applyNumberFormat="1" applyFont="1" applyAlignment="1">
      <alignment vertical="center" wrapText="1"/>
    </xf>
    <xf numFmtId="0" fontId="15" fillId="0" borderId="0" xfId="109" applyFont="1" applyAlignment="1">
      <alignment horizontal="center" vertical="center" wrapText="1"/>
    </xf>
    <xf numFmtId="0" fontId="21" fillId="0" borderId="0" xfId="111" applyFont="1"/>
    <xf numFmtId="0" fontId="12" fillId="0" borderId="0" xfId="111"/>
    <xf numFmtId="0" fontId="12" fillId="0" borderId="0" xfId="111" applyAlignment="1">
      <alignment horizontal="center"/>
    </xf>
    <xf numFmtId="0" fontId="19" fillId="0" borderId="0" xfId="111" applyFont="1"/>
    <xf numFmtId="0" fontId="24" fillId="0" borderId="0" xfId="48"/>
    <xf numFmtId="0" fontId="24" fillId="0" borderId="0" xfId="48" applyAlignment="1">
      <alignment horizontal="right"/>
    </xf>
    <xf numFmtId="0" fontId="109" fillId="0" borderId="0" xfId="48" applyFont="1"/>
    <xf numFmtId="0" fontId="109" fillId="0" borderId="0" xfId="48" applyFont="1" applyAlignment="1">
      <alignment horizontal="right"/>
    </xf>
    <xf numFmtId="0" fontId="14" fillId="0" borderId="82" xfId="48" applyFont="1" applyBorder="1" applyAlignment="1">
      <alignment horizontal="center" vertical="center" wrapText="1"/>
    </xf>
    <xf numFmtId="0" fontId="14" fillId="0" borderId="84" xfId="48" applyFont="1" applyBorder="1" applyAlignment="1">
      <alignment horizontal="center" vertical="center" wrapText="1"/>
    </xf>
    <xf numFmtId="0" fontId="14" fillId="0" borderId="83" xfId="48" applyFont="1" applyBorder="1" applyAlignment="1">
      <alignment horizontal="center" vertical="center" wrapText="1"/>
    </xf>
    <xf numFmtId="0" fontId="14" fillId="0" borderId="84" xfId="48" applyFont="1" applyBorder="1" applyAlignment="1">
      <alignment horizontal="right" vertical="center" wrapText="1"/>
    </xf>
    <xf numFmtId="0" fontId="14" fillId="0" borderId="85" xfId="48" applyFont="1" applyBorder="1" applyAlignment="1">
      <alignment horizontal="center" vertical="center" wrapText="1"/>
    </xf>
    <xf numFmtId="0" fontId="24" fillId="0" borderId="0" xfId="48" applyAlignment="1">
      <alignment vertical="center"/>
    </xf>
    <xf numFmtId="0" fontId="24" fillId="0" borderId="0" xfId="48" applyAlignment="1">
      <alignment horizontal="center" vertical="center"/>
    </xf>
    <xf numFmtId="0" fontId="12" fillId="0" borderId="0" xfId="48" applyFont="1" applyAlignment="1">
      <alignment horizontal="left" vertical="center" wrapText="1"/>
    </xf>
    <xf numFmtId="49" fontId="12" fillId="0" borderId="0" xfId="48" applyNumberFormat="1" applyFont="1" applyAlignment="1">
      <alignment horizontal="center" vertical="center" wrapText="1"/>
    </xf>
    <xf numFmtId="2" fontId="12" fillId="0" borderId="0" xfId="48" applyNumberFormat="1" applyFont="1" applyAlignment="1">
      <alignment horizontal="center" vertical="center" wrapText="1"/>
    </xf>
    <xf numFmtId="4" fontId="21" fillId="0" borderId="0" xfId="48" applyNumberFormat="1" applyFont="1" applyAlignment="1">
      <alignment horizontal="right" vertical="center"/>
    </xf>
    <xf numFmtId="4" fontId="21" fillId="0" borderId="0" xfId="48" applyNumberFormat="1" applyFont="1" applyAlignment="1">
      <alignment vertical="center"/>
    </xf>
    <xf numFmtId="49" fontId="110" fillId="0" borderId="0" xfId="0" applyNumberFormat="1" applyFont="1" applyAlignment="1">
      <alignment horizontal="right"/>
    </xf>
    <xf numFmtId="4" fontId="13" fillId="0" borderId="0" xfId="51" applyNumberFormat="1" applyFont="1" applyAlignment="1">
      <alignment horizontal="right" vertical="center"/>
    </xf>
    <xf numFmtId="0" fontId="111" fillId="0" borderId="0" xfId="0" applyFont="1"/>
    <xf numFmtId="4" fontId="72" fillId="0" borderId="0" xfId="111" applyNumberFormat="1" applyFont="1" applyAlignment="1">
      <alignment vertical="center"/>
    </xf>
    <xf numFmtId="4" fontId="14" fillId="0" borderId="0" xfId="111" applyNumberFormat="1" applyFont="1"/>
    <xf numFmtId="4" fontId="90" fillId="0" borderId="0" xfId="111" applyNumberFormat="1" applyFont="1"/>
    <xf numFmtId="4" fontId="13" fillId="0" borderId="0" xfId="111" applyNumberFormat="1" applyFont="1"/>
    <xf numFmtId="0" fontId="12" fillId="0" borderId="0" xfId="111" applyAlignment="1">
      <alignment vertical="center"/>
    </xf>
    <xf numFmtId="4" fontId="90" fillId="0" borderId="0" xfId="111" applyNumberFormat="1" applyFont="1" applyAlignment="1">
      <alignment horizontal="right" vertical="center"/>
    </xf>
    <xf numFmtId="0" fontId="18" fillId="0" borderId="0" xfId="111" applyFont="1" applyAlignment="1">
      <alignment horizontal="right"/>
    </xf>
    <xf numFmtId="166" fontId="91" fillId="0" borderId="0" xfId="111" applyNumberFormat="1" applyFont="1" applyAlignment="1">
      <alignment horizontal="right" vertical="center"/>
    </xf>
    <xf numFmtId="166" fontId="91" fillId="0" borderId="0" xfId="111" applyNumberFormat="1" applyFont="1"/>
    <xf numFmtId="0" fontId="15" fillId="54" borderId="10" xfId="111" applyFont="1" applyFill="1" applyBorder="1" applyAlignment="1">
      <alignment horizontal="center" vertical="center" wrapText="1"/>
    </xf>
    <xf numFmtId="165" fontId="14" fillId="16" borderId="47" xfId="111" applyNumberFormat="1" applyFont="1" applyFill="1" applyBorder="1" applyAlignment="1">
      <alignment horizontal="center" vertical="center" wrapText="1"/>
    </xf>
    <xf numFmtId="0" fontId="19" fillId="53" borderId="47" xfId="111" applyFont="1" applyFill="1" applyBorder="1" applyAlignment="1">
      <alignment vertical="center" wrapText="1"/>
    </xf>
    <xf numFmtId="0" fontId="19" fillId="53" borderId="71" xfId="111" applyFont="1" applyFill="1" applyBorder="1" applyAlignment="1">
      <alignment vertical="center" wrapText="1"/>
    </xf>
    <xf numFmtId="165" fontId="13" fillId="16" borderId="45" xfId="111" applyNumberFormat="1" applyFont="1" applyFill="1" applyBorder="1" applyAlignment="1">
      <alignment horizontal="right" vertical="center" wrapText="1"/>
    </xf>
    <xf numFmtId="0" fontId="12" fillId="53" borderId="45" xfId="111" applyFill="1" applyBorder="1" applyAlignment="1">
      <alignment vertical="center" wrapText="1"/>
    </xf>
    <xf numFmtId="0" fontId="12" fillId="53" borderId="69" xfId="111" applyFill="1" applyBorder="1" applyAlignment="1">
      <alignment vertical="center" wrapText="1"/>
    </xf>
    <xf numFmtId="165" fontId="13" fillId="0" borderId="64" xfId="111" applyNumberFormat="1" applyFont="1" applyBorder="1" applyAlignment="1">
      <alignment horizontal="right" vertical="center" wrapText="1"/>
    </xf>
    <xf numFmtId="165" fontId="13" fillId="0" borderId="15" xfId="111" applyNumberFormat="1" applyFont="1" applyBorder="1" applyAlignment="1">
      <alignment horizontal="right" vertical="center" wrapText="1"/>
    </xf>
    <xf numFmtId="165" fontId="13" fillId="0" borderId="14" xfId="111" applyNumberFormat="1" applyFont="1" applyBorder="1" applyAlignment="1">
      <alignment horizontal="right" vertical="center" wrapText="1"/>
    </xf>
    <xf numFmtId="165" fontId="13" fillId="0" borderId="62" xfId="111" applyNumberFormat="1" applyFont="1" applyBorder="1" applyAlignment="1">
      <alignment horizontal="right" vertical="center" wrapText="1"/>
    </xf>
    <xf numFmtId="165" fontId="12" fillId="0" borderId="14" xfId="111" applyNumberFormat="1" applyBorder="1" applyAlignment="1">
      <alignment vertical="center" wrapText="1"/>
    </xf>
    <xf numFmtId="165" fontId="12" fillId="0" borderId="37" xfId="111" applyNumberFormat="1" applyBorder="1" applyAlignment="1">
      <alignment vertical="center" wrapText="1"/>
    </xf>
    <xf numFmtId="4" fontId="13" fillId="0" borderId="14" xfId="111" applyNumberFormat="1" applyFont="1" applyBorder="1" applyAlignment="1">
      <alignment vertical="center"/>
    </xf>
    <xf numFmtId="165" fontId="13" fillId="0" borderId="37" xfId="111" applyNumberFormat="1" applyFont="1" applyBorder="1" applyAlignment="1">
      <alignment horizontal="right" vertical="center" wrapText="1"/>
    </xf>
    <xf numFmtId="165" fontId="13" fillId="0" borderId="36" xfId="111" applyNumberFormat="1" applyFont="1" applyBorder="1" applyAlignment="1">
      <alignment horizontal="right" vertical="center" wrapText="1"/>
    </xf>
    <xf numFmtId="165" fontId="12" fillId="53" borderId="45" xfId="111" applyNumberFormat="1" applyFill="1" applyBorder="1" applyAlignment="1">
      <alignment vertical="center" wrapText="1"/>
    </xf>
    <xf numFmtId="165" fontId="12" fillId="53" borderId="69" xfId="111" applyNumberFormat="1" applyFill="1" applyBorder="1" applyAlignment="1">
      <alignment vertical="center" wrapText="1"/>
    </xf>
    <xf numFmtId="165" fontId="13" fillId="0" borderId="14" xfId="111" applyNumberFormat="1" applyFont="1" applyBorder="1" applyAlignment="1">
      <alignment vertical="center" wrapText="1"/>
    </xf>
    <xf numFmtId="165" fontId="13" fillId="0" borderId="37" xfId="111" applyNumberFormat="1" applyFont="1" applyBorder="1" applyAlignment="1">
      <alignment vertical="center" wrapText="1"/>
    </xf>
    <xf numFmtId="165" fontId="103" fillId="0" borderId="14" xfId="111" applyNumberFormat="1" applyFont="1" applyBorder="1" applyAlignment="1">
      <alignment vertical="center" wrapText="1"/>
    </xf>
    <xf numFmtId="0" fontId="92" fillId="0" borderId="0" xfId="111" applyFont="1"/>
    <xf numFmtId="4" fontId="104" fillId="0" borderId="0" xfId="111" applyNumberFormat="1" applyFont="1"/>
    <xf numFmtId="165" fontId="93" fillId="0" borderId="0" xfId="111" applyNumberFormat="1" applyFont="1" applyAlignment="1">
      <alignment vertical="center" wrapText="1"/>
    </xf>
    <xf numFmtId="0" fontId="13" fillId="0" borderId="0" xfId="111" applyFont="1"/>
    <xf numFmtId="0" fontId="13" fillId="0" borderId="0" xfId="113" applyFont="1" applyAlignment="1">
      <alignment horizontal="center" vertical="center" wrapText="1"/>
    </xf>
    <xf numFmtId="0" fontId="12" fillId="0" borderId="0" xfId="113" applyAlignment="1">
      <alignment vertical="center" wrapText="1"/>
    </xf>
    <xf numFmtId="4" fontId="108" fillId="0" borderId="0" xfId="111" applyNumberFormat="1" applyFont="1" applyAlignment="1">
      <alignment vertical="center" wrapText="1"/>
    </xf>
    <xf numFmtId="0" fontId="108" fillId="0" borderId="0" xfId="113" applyFont="1" applyAlignment="1">
      <alignment horizontal="center" vertical="center" wrapText="1"/>
    </xf>
    <xf numFmtId="0" fontId="13" fillId="0" borderId="0" xfId="113" applyFont="1" applyAlignment="1">
      <alignment vertical="center"/>
    </xf>
    <xf numFmtId="0" fontId="8" fillId="0" borderId="0" xfId="114"/>
    <xf numFmtId="0" fontId="112" fillId="0" borderId="0" xfId="114" applyFont="1"/>
    <xf numFmtId="0" fontId="91" fillId="0" borderId="0" xfId="111" applyFont="1"/>
    <xf numFmtId="0" fontId="15" fillId="54" borderId="11" xfId="111" applyFont="1" applyFill="1" applyBorder="1" applyAlignment="1">
      <alignment horizontal="center" vertical="center" wrapText="1"/>
    </xf>
    <xf numFmtId="4" fontId="12" fillId="0" borderId="0" xfId="111" applyNumberFormat="1"/>
    <xf numFmtId="0" fontId="15" fillId="16" borderId="10" xfId="111" applyFont="1" applyFill="1" applyBorder="1" applyAlignment="1">
      <alignment horizontal="center" vertical="center" wrapText="1"/>
    </xf>
    <xf numFmtId="49" fontId="18" fillId="0" borderId="0" xfId="40" applyNumberFormat="1" applyFont="1" applyAlignment="1">
      <alignment horizontal="right"/>
    </xf>
    <xf numFmtId="4" fontId="13" fillId="0" borderId="34" xfId="0" applyNumberFormat="1" applyFont="1" applyBorder="1"/>
    <xf numFmtId="4" fontId="13" fillId="0" borderId="15" xfId="0" applyNumberFormat="1" applyFont="1" applyBorder="1" applyAlignment="1">
      <alignment horizontal="right"/>
    </xf>
    <xf numFmtId="0" fontId="13" fillId="0" borderId="31" xfId="0" applyFont="1" applyBorder="1" applyAlignment="1">
      <alignment horizontal="left"/>
    </xf>
    <xf numFmtId="4" fontId="13" fillId="0" borderId="31" xfId="0" applyNumberFormat="1" applyFont="1" applyBorder="1" applyAlignment="1">
      <alignment horizontal="right"/>
    </xf>
    <xf numFmtId="4" fontId="13" fillId="0" borderId="14" xfId="0" applyNumberFormat="1" applyFont="1" applyBorder="1" applyAlignment="1">
      <alignment horizontal="right"/>
    </xf>
    <xf numFmtId="4" fontId="13" fillId="0" borderId="10" xfId="0" applyNumberFormat="1" applyFont="1" applyBorder="1" applyAlignment="1">
      <alignment horizontal="right"/>
    </xf>
    <xf numFmtId="0" fontId="12" fillId="0" borderId="0" xfId="43" applyFont="1"/>
    <xf numFmtId="0" fontId="13" fillId="0" borderId="14" xfId="0" applyFont="1" applyBorder="1" applyAlignment="1">
      <alignment horizontal="left" vertical="center"/>
    </xf>
    <xf numFmtId="4" fontId="13" fillId="0" borderId="17" xfId="0" applyNumberFormat="1" applyFont="1" applyBorder="1" applyAlignment="1">
      <alignment horizontal="right"/>
    </xf>
    <xf numFmtId="0" fontId="13" fillId="0" borderId="29" xfId="43" applyFont="1" applyBorder="1" applyAlignment="1">
      <alignment horizontal="center" vertical="center"/>
    </xf>
    <xf numFmtId="4" fontId="13" fillId="0" borderId="37" xfId="0" applyNumberFormat="1" applyFont="1" applyBorder="1" applyAlignment="1">
      <alignment horizontal="right"/>
    </xf>
    <xf numFmtId="4" fontId="13" fillId="0" borderId="36" xfId="0" applyNumberFormat="1" applyFont="1" applyBorder="1" applyAlignment="1">
      <alignment horizontal="right"/>
    </xf>
    <xf numFmtId="4" fontId="13" fillId="0" borderId="32" xfId="0" applyNumberFormat="1" applyFont="1" applyBorder="1" applyAlignment="1">
      <alignment horizontal="right"/>
    </xf>
    <xf numFmtId="4" fontId="13" fillId="0" borderId="35" xfId="0" applyNumberFormat="1" applyFont="1" applyBorder="1" applyAlignment="1">
      <alignment horizontal="right"/>
    </xf>
    <xf numFmtId="4" fontId="13" fillId="0" borderId="11" xfId="0" applyNumberFormat="1" applyFont="1" applyBorder="1" applyAlignment="1">
      <alignment horizontal="right"/>
    </xf>
    <xf numFmtId="4" fontId="13" fillId="0" borderId="4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1" fontId="113" fillId="0" borderId="0" xfId="0" applyNumberFormat="1" applyFont="1" applyAlignment="1">
      <alignment horizontal="left" vertical="center"/>
    </xf>
    <xf numFmtId="165" fontId="13" fillId="0" borderId="16" xfId="111" applyNumberFormat="1" applyFont="1" applyBorder="1" applyAlignment="1">
      <alignment horizontal="right" vertical="center" wrapText="1"/>
    </xf>
    <xf numFmtId="165" fontId="12" fillId="0" borderId="17" xfId="111" applyNumberFormat="1" applyBorder="1"/>
    <xf numFmtId="165" fontId="13" fillId="0" borderId="17" xfId="111" applyNumberFormat="1" applyFont="1" applyBorder="1"/>
    <xf numFmtId="165" fontId="13" fillId="0" borderId="17" xfId="111" applyNumberFormat="1" applyFont="1" applyBorder="1" applyAlignment="1">
      <alignment vertical="center"/>
    </xf>
    <xf numFmtId="165" fontId="12" fillId="0" borderId="17" xfId="111" applyNumberFormat="1" applyBorder="1" applyAlignment="1">
      <alignment vertical="center"/>
    </xf>
    <xf numFmtId="165" fontId="92" fillId="0" borderId="80" xfId="111" applyNumberFormat="1" applyFont="1" applyBorder="1" applyAlignment="1">
      <alignment vertical="center" wrapText="1"/>
    </xf>
    <xf numFmtId="165" fontId="13" fillId="0" borderId="80" xfId="111" applyNumberFormat="1" applyFont="1" applyBorder="1" applyAlignment="1">
      <alignment vertical="center" wrapText="1"/>
    </xf>
    <xf numFmtId="165" fontId="13" fillId="0" borderId="41" xfId="111" applyNumberFormat="1" applyFont="1" applyBorder="1" applyAlignment="1">
      <alignment horizontal="right" vertical="center"/>
    </xf>
    <xf numFmtId="4" fontId="13" fillId="0" borderId="37" xfId="51" applyNumberFormat="1" applyFont="1" applyBorder="1" applyAlignment="1">
      <alignment horizontal="right" vertical="center"/>
    </xf>
    <xf numFmtId="4" fontId="13" fillId="0" borderId="37" xfId="51" applyNumberFormat="1" applyFont="1" applyBorder="1" applyAlignment="1">
      <alignment horizontal="center" vertical="center"/>
    </xf>
    <xf numFmtId="4" fontId="18" fillId="0" borderId="11" xfId="51" applyNumberFormat="1" applyFont="1" applyBorder="1" applyAlignment="1">
      <alignment horizontal="center" vertical="center"/>
    </xf>
    <xf numFmtId="4" fontId="13" fillId="0" borderId="39" xfId="51" applyNumberFormat="1" applyFont="1" applyBorder="1" applyAlignment="1">
      <alignment horizontal="center" vertical="center"/>
    </xf>
    <xf numFmtId="0" fontId="13" fillId="0" borderId="0" xfId="111" applyFont="1" applyAlignment="1">
      <alignment vertical="center"/>
    </xf>
    <xf numFmtId="4" fontId="13" fillId="0" borderId="14" xfId="111" applyNumberFormat="1" applyFont="1" applyBorder="1" applyAlignment="1">
      <alignment horizontal="right" vertical="center"/>
    </xf>
    <xf numFmtId="4" fontId="13" fillId="0" borderId="15" xfId="111" applyNumberFormat="1" applyFont="1" applyBorder="1" applyAlignment="1">
      <alignment horizontal="right" vertical="center"/>
    </xf>
    <xf numFmtId="4" fontId="13" fillId="0" borderId="15" xfId="111" applyNumberFormat="1" applyFont="1" applyBorder="1" applyAlignment="1">
      <alignment vertical="center"/>
    </xf>
    <xf numFmtId="4" fontId="13" fillId="0" borderId="0" xfId="111" applyNumberFormat="1" applyFont="1" applyAlignment="1">
      <alignment vertical="center"/>
    </xf>
    <xf numFmtId="0" fontId="34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58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59" fillId="0" borderId="0" xfId="0" applyFont="1" applyAlignment="1">
      <alignment horizontal="left" indent="1"/>
    </xf>
    <xf numFmtId="0" fontId="12" fillId="0" borderId="0" xfId="115"/>
    <xf numFmtId="0" fontId="17" fillId="0" borderId="0" xfId="115" applyFont="1" applyAlignment="1">
      <alignment horizontal="center"/>
    </xf>
    <xf numFmtId="0" fontId="15" fillId="0" borderId="0" xfId="115" applyFont="1" applyAlignment="1">
      <alignment horizontal="center"/>
    </xf>
    <xf numFmtId="0" fontId="15" fillId="0" borderId="48" xfId="115" applyFont="1" applyBorder="1" applyAlignment="1">
      <alignment horizontal="center"/>
    </xf>
    <xf numFmtId="0" fontId="15" fillId="0" borderId="10" xfId="115" applyFont="1" applyBorder="1" applyAlignment="1">
      <alignment horizontal="center"/>
    </xf>
    <xf numFmtId="0" fontId="15" fillId="0" borderId="11" xfId="115" applyFont="1" applyBorder="1" applyAlignment="1">
      <alignment horizontal="center"/>
    </xf>
    <xf numFmtId="0" fontId="19" fillId="0" borderId="49" xfId="115" applyFont="1" applyBorder="1"/>
    <xf numFmtId="4" fontId="19" fillId="0" borderId="31" xfId="115" applyNumberFormat="1" applyFont="1" applyBorder="1"/>
    <xf numFmtId="4" fontId="19" fillId="0" borderId="53" xfId="115" applyNumberFormat="1" applyFont="1" applyBorder="1"/>
    <xf numFmtId="10" fontId="19" fillId="0" borderId="37" xfId="115" applyNumberFormat="1" applyFont="1" applyBorder="1"/>
    <xf numFmtId="0" fontId="19" fillId="0" borderId="44" xfId="115" applyFont="1" applyBorder="1"/>
    <xf numFmtId="4" fontId="19" fillId="0" borderId="14" xfId="115" applyNumberFormat="1" applyFont="1" applyBorder="1"/>
    <xf numFmtId="10" fontId="19" fillId="0" borderId="37" xfId="115" applyNumberFormat="1" applyFont="1" applyBorder="1" applyAlignment="1">
      <alignment horizontal="center"/>
    </xf>
    <xf numFmtId="0" fontId="14" fillId="0" borderId="48" xfId="115" applyFont="1" applyBorder="1"/>
    <xf numFmtId="4" fontId="14" fillId="0" borderId="27" xfId="115" applyNumberFormat="1" applyFont="1" applyBorder="1"/>
    <xf numFmtId="4" fontId="14" fillId="0" borderId="10" xfId="115" applyNumberFormat="1" applyFont="1" applyBorder="1"/>
    <xf numFmtId="10" fontId="14" fillId="0" borderId="11" xfId="115" applyNumberFormat="1" applyFont="1" applyBorder="1"/>
    <xf numFmtId="0" fontId="13" fillId="0" borderId="0" xfId="115" applyFont="1"/>
    <xf numFmtId="166" fontId="13" fillId="0" borderId="0" xfId="115" applyNumberFormat="1" applyFont="1"/>
    <xf numFmtId="4" fontId="13" fillId="0" borderId="0" xfId="115" applyNumberFormat="1" applyFont="1"/>
    <xf numFmtId="0" fontId="19" fillId="0" borderId="54" xfId="115" applyFont="1" applyBorder="1"/>
    <xf numFmtId="4" fontId="19" fillId="0" borderId="15" xfId="115" applyNumberFormat="1" applyFont="1" applyBorder="1"/>
    <xf numFmtId="10" fontId="19" fillId="0" borderId="36" xfId="115" applyNumberFormat="1" applyFont="1" applyBorder="1"/>
    <xf numFmtId="0" fontId="19" fillId="0" borderId="42" xfId="115" applyFont="1" applyBorder="1"/>
    <xf numFmtId="10" fontId="19" fillId="0" borderId="36" xfId="115" applyNumberFormat="1" applyFont="1" applyBorder="1" applyAlignment="1">
      <alignment horizontal="center" vertical="center"/>
    </xf>
    <xf numFmtId="0" fontId="14" fillId="0" borderId="0" xfId="115" applyFont="1"/>
    <xf numFmtId="166" fontId="14" fillId="0" borderId="0" xfId="115" applyNumberFormat="1" applyFont="1"/>
    <xf numFmtId="4" fontId="14" fillId="0" borderId="0" xfId="115" applyNumberFormat="1" applyFont="1"/>
    <xf numFmtId="166" fontId="12" fillId="0" borderId="0" xfId="115" applyNumberFormat="1"/>
    <xf numFmtId="0" fontId="15" fillId="0" borderId="48" xfId="115" applyFont="1" applyBorder="1" applyAlignment="1">
      <alignment horizontal="center" vertical="center"/>
    </xf>
    <xf numFmtId="166" fontId="15" fillId="0" borderId="10" xfId="115" applyNumberFormat="1" applyFont="1" applyBorder="1" applyAlignment="1">
      <alignment horizontal="center" vertical="center"/>
    </xf>
    <xf numFmtId="166" fontId="15" fillId="0" borderId="10" xfId="115" applyNumberFormat="1" applyFont="1" applyBorder="1" applyAlignment="1">
      <alignment horizontal="center" vertical="center" wrapText="1"/>
    </xf>
    <xf numFmtId="4" fontId="15" fillId="0" borderId="11" xfId="115" applyNumberFormat="1" applyFont="1" applyBorder="1" applyAlignment="1">
      <alignment horizontal="center" vertical="center"/>
    </xf>
    <xf numFmtId="0" fontId="14" fillId="48" borderId="24" xfId="115" applyFont="1" applyFill="1" applyBorder="1"/>
    <xf numFmtId="4" fontId="14" fillId="48" borderId="25" xfId="115" applyNumberFormat="1" applyFont="1" applyFill="1" applyBorder="1"/>
    <xf numFmtId="4" fontId="18" fillId="48" borderId="39" xfId="115" applyNumberFormat="1" applyFont="1" applyFill="1" applyBorder="1" applyAlignment="1">
      <alignment horizontal="center" vertical="center"/>
    </xf>
    <xf numFmtId="0" fontId="12" fillId="0" borderId="0" xfId="115" applyAlignment="1">
      <alignment vertical="center"/>
    </xf>
    <xf numFmtId="0" fontId="14" fillId="0" borderId="20" xfId="115" applyFont="1" applyBorder="1" applyAlignment="1">
      <alignment horizontal="center"/>
    </xf>
    <xf numFmtId="0" fontId="15" fillId="0" borderId="55" xfId="115" applyFont="1" applyBorder="1" applyAlignment="1">
      <alignment horizontal="center"/>
    </xf>
    <xf numFmtId="0" fontId="15" fillId="0" borderId="12" xfId="115" applyFont="1" applyBorder="1" applyAlignment="1">
      <alignment horizontal="center"/>
    </xf>
    <xf numFmtId="0" fontId="14" fillId="0" borderId="49" xfId="115" applyFont="1" applyBorder="1" applyAlignment="1">
      <alignment vertical="center"/>
    </xf>
    <xf numFmtId="49" fontId="14" fillId="0" borderId="49" xfId="115" applyNumberFormat="1" applyFont="1" applyBorder="1" applyAlignment="1">
      <alignment horizontal="center" vertical="center"/>
    </xf>
    <xf numFmtId="4" fontId="14" fillId="0" borderId="56" xfId="115" applyNumberFormat="1" applyFont="1" applyBorder="1" applyAlignment="1">
      <alignment vertical="center"/>
    </xf>
    <xf numFmtId="4" fontId="14" fillId="0" borderId="31" xfId="115" applyNumberFormat="1" applyFont="1" applyBorder="1" applyAlignment="1">
      <alignment vertical="center"/>
    </xf>
    <xf numFmtId="10" fontId="14" fillId="0" borderId="32" xfId="115" applyNumberFormat="1" applyFont="1" applyBorder="1" applyAlignment="1">
      <alignment vertical="center"/>
    </xf>
    <xf numFmtId="0" fontId="19" fillId="0" borderId="44" xfId="115" applyFont="1" applyBorder="1" applyAlignment="1">
      <alignment vertical="center"/>
    </xf>
    <xf numFmtId="49" fontId="19" fillId="0" borderId="44" xfId="115" applyNumberFormat="1" applyFont="1" applyBorder="1" applyAlignment="1">
      <alignment horizontal="center" vertical="center"/>
    </xf>
    <xf numFmtId="4" fontId="19" fillId="0" borderId="50" xfId="115" applyNumberFormat="1" applyFont="1" applyBorder="1" applyAlignment="1">
      <alignment vertical="center"/>
    </xf>
    <xf numFmtId="4" fontId="19" fillId="0" borderId="14" xfId="115" applyNumberFormat="1" applyFont="1" applyBorder="1" applyAlignment="1">
      <alignment vertical="center"/>
    </xf>
    <xf numFmtId="10" fontId="19" fillId="0" borderId="37" xfId="115" applyNumberFormat="1" applyFont="1" applyBorder="1" applyAlignment="1">
      <alignment vertical="center"/>
    </xf>
    <xf numFmtId="0" fontId="19" fillId="0" borderId="23" xfId="115" applyFont="1" applyBorder="1" applyAlignment="1">
      <alignment vertical="center"/>
    </xf>
    <xf numFmtId="0" fontId="14" fillId="0" borderId="49" xfId="115" applyFont="1" applyBorder="1" applyAlignment="1">
      <alignment vertical="center" wrapText="1"/>
    </xf>
    <xf numFmtId="49" fontId="14" fillId="0" borderId="49" xfId="115" applyNumberFormat="1" applyFont="1" applyBorder="1" applyAlignment="1">
      <alignment horizontal="center" vertical="center" wrapText="1"/>
    </xf>
    <xf numFmtId="4" fontId="19" fillId="0" borderId="15" xfId="115" applyNumberFormat="1" applyFont="1" applyBorder="1" applyAlignment="1">
      <alignment vertical="center"/>
    </xf>
    <xf numFmtId="10" fontId="19" fillId="0" borderId="36" xfId="115" applyNumberFormat="1" applyFont="1" applyBorder="1" applyAlignment="1">
      <alignment vertical="center"/>
    </xf>
    <xf numFmtId="0" fontId="19" fillId="0" borderId="42" xfId="115" applyFont="1" applyBorder="1" applyAlignment="1">
      <alignment vertical="center"/>
    </xf>
    <xf numFmtId="49" fontId="19" fillId="0" borderId="42" xfId="115" applyNumberFormat="1" applyFont="1" applyBorder="1" applyAlignment="1">
      <alignment horizontal="center" vertical="center"/>
    </xf>
    <xf numFmtId="0" fontId="19" fillId="0" borderId="52" xfId="115" applyFont="1" applyBorder="1" applyAlignment="1">
      <alignment vertical="center"/>
    </xf>
    <xf numFmtId="49" fontId="19" fillId="0" borderId="52" xfId="115" applyNumberFormat="1" applyFont="1" applyBorder="1" applyAlignment="1">
      <alignment horizontal="center" vertical="center"/>
    </xf>
    <xf numFmtId="4" fontId="19" fillId="0" borderId="76" xfId="115" applyNumberFormat="1" applyFont="1" applyBorder="1" applyAlignment="1">
      <alignment vertical="center"/>
    </xf>
    <xf numFmtId="4" fontId="19" fillId="0" borderId="33" xfId="115" applyNumberFormat="1" applyFont="1" applyBorder="1" applyAlignment="1">
      <alignment vertical="center"/>
    </xf>
    <xf numFmtId="10" fontId="19" fillId="0" borderId="40" xfId="115" applyNumberFormat="1" applyFont="1" applyBorder="1" applyAlignment="1">
      <alignment vertical="center"/>
    </xf>
    <xf numFmtId="4" fontId="19" fillId="0" borderId="42" xfId="115" applyNumberFormat="1" applyFont="1" applyBorder="1" applyAlignment="1">
      <alignment vertical="center"/>
    </xf>
    <xf numFmtId="0" fontId="19" fillId="0" borderId="42" xfId="115" applyFont="1" applyBorder="1" applyAlignment="1">
      <alignment vertical="center" wrapText="1"/>
    </xf>
    <xf numFmtId="0" fontId="19" fillId="51" borderId="44" xfId="115" applyFont="1" applyFill="1" applyBorder="1" applyAlignment="1">
      <alignment vertical="center"/>
    </xf>
    <xf numFmtId="49" fontId="19" fillId="51" borderId="23" xfId="115" applyNumberFormat="1" applyFont="1" applyFill="1" applyBorder="1" applyAlignment="1">
      <alignment horizontal="center" vertical="center"/>
    </xf>
    <xf numFmtId="4" fontId="19" fillId="51" borderId="42" xfId="115" applyNumberFormat="1" applyFont="1" applyFill="1" applyBorder="1" applyAlignment="1">
      <alignment vertical="center"/>
    </xf>
    <xf numFmtId="4" fontId="19" fillId="51" borderId="15" xfId="115" applyNumberFormat="1" applyFont="1" applyFill="1" applyBorder="1" applyAlignment="1">
      <alignment vertical="center"/>
    </xf>
    <xf numFmtId="10" fontId="19" fillId="51" borderId="36" xfId="115" applyNumberFormat="1" applyFont="1" applyFill="1" applyBorder="1" applyAlignment="1">
      <alignment vertical="center"/>
    </xf>
    <xf numFmtId="49" fontId="19" fillId="0" borderId="23" xfId="115" applyNumberFormat="1" applyFont="1" applyBorder="1" applyAlignment="1">
      <alignment horizontal="center" vertical="center"/>
    </xf>
    <xf numFmtId="4" fontId="14" fillId="0" borderId="49" xfId="115" applyNumberFormat="1" applyFont="1" applyBorder="1" applyAlignment="1">
      <alignment vertical="center"/>
    </xf>
    <xf numFmtId="4" fontId="14" fillId="0" borderId="57" xfId="115" applyNumberFormat="1" applyFont="1" applyBorder="1" applyAlignment="1">
      <alignment vertical="center"/>
    </xf>
    <xf numFmtId="0" fontId="19" fillId="0" borderId="54" xfId="115" applyFont="1" applyBorder="1" applyAlignment="1">
      <alignment vertical="center" wrapText="1"/>
    </xf>
    <xf numFmtId="4" fontId="19" fillId="0" borderId="58" xfId="115" applyNumberFormat="1" applyFont="1" applyBorder="1" applyAlignment="1">
      <alignment vertical="center"/>
    </xf>
    <xf numFmtId="10" fontId="19" fillId="0" borderId="37" xfId="115" applyNumberFormat="1" applyFont="1" applyBorder="1" applyAlignment="1">
      <alignment horizontal="center" vertical="center"/>
    </xf>
    <xf numFmtId="0" fontId="19" fillId="0" borderId="59" xfId="115" applyFont="1" applyBorder="1" applyAlignment="1">
      <alignment vertical="center"/>
    </xf>
    <xf numFmtId="49" fontId="19" fillId="0" borderId="59" xfId="115" applyNumberFormat="1" applyFont="1" applyBorder="1" applyAlignment="1">
      <alignment horizontal="center" vertical="center"/>
    </xf>
    <xf numFmtId="4" fontId="19" fillId="0" borderId="34" xfId="115" applyNumberFormat="1" applyFont="1" applyBorder="1" applyAlignment="1">
      <alignment vertical="center"/>
    </xf>
    <xf numFmtId="10" fontId="19" fillId="0" borderId="35" xfId="115" applyNumberFormat="1" applyFont="1" applyBorder="1" applyAlignment="1">
      <alignment vertical="center"/>
    </xf>
    <xf numFmtId="16" fontId="19" fillId="0" borderId="77" xfId="115" applyNumberFormat="1" applyFont="1" applyBorder="1" applyAlignment="1">
      <alignment vertical="center"/>
    </xf>
    <xf numFmtId="49" fontId="19" fillId="0" borderId="46" xfId="115" applyNumberFormat="1" applyFont="1" applyBorder="1" applyAlignment="1">
      <alignment horizontal="center" vertical="center"/>
    </xf>
    <xf numFmtId="4" fontId="19" fillId="0" borderId="77" xfId="115" applyNumberFormat="1" applyFont="1" applyBorder="1" applyAlignment="1">
      <alignment vertical="center"/>
    </xf>
    <xf numFmtId="4" fontId="19" fillId="0" borderId="17" xfId="115" applyNumberFormat="1" applyFont="1" applyBorder="1" applyAlignment="1">
      <alignment vertical="center"/>
    </xf>
    <xf numFmtId="10" fontId="19" fillId="0" borderId="41" xfId="115" applyNumberFormat="1" applyFont="1" applyBorder="1" applyAlignment="1">
      <alignment vertical="center"/>
    </xf>
    <xf numFmtId="0" fontId="14" fillId="0" borderId="21" xfId="115" applyFont="1" applyBorder="1" applyAlignment="1">
      <alignment horizontal="center"/>
    </xf>
    <xf numFmtId="0" fontId="14" fillId="0" borderId="54" xfId="115" applyFont="1" applyBorder="1" applyAlignment="1">
      <alignment vertical="center" wrapText="1"/>
    </xf>
    <xf numFmtId="49" fontId="14" fillId="0" borderId="42" xfId="115" applyNumberFormat="1" applyFont="1" applyBorder="1" applyAlignment="1">
      <alignment horizontal="center" vertical="center" wrapText="1"/>
    </xf>
    <xf numFmtId="4" fontId="14" fillId="0" borderId="58" xfId="115" applyNumberFormat="1" applyFont="1" applyBorder="1" applyAlignment="1">
      <alignment vertical="center"/>
    </xf>
    <xf numFmtId="4" fontId="14" fillId="0" borderId="15" xfId="115" applyNumberFormat="1" applyFont="1" applyBorder="1" applyAlignment="1">
      <alignment vertical="center"/>
    </xf>
    <xf numFmtId="10" fontId="14" fillId="0" borderId="36" xfId="115" applyNumberFormat="1" applyFont="1" applyBorder="1" applyAlignment="1">
      <alignment vertical="center"/>
    </xf>
    <xf numFmtId="0" fontId="19" fillId="0" borderId="44" xfId="115" applyFont="1" applyBorder="1" applyAlignment="1">
      <alignment vertical="center" wrapText="1"/>
    </xf>
    <xf numFmtId="0" fontId="14" fillId="0" borderId="22" xfId="115" applyFont="1" applyBorder="1" applyAlignment="1">
      <alignment vertical="center" wrapText="1"/>
    </xf>
    <xf numFmtId="0" fontId="14" fillId="48" borderId="48" xfId="115" applyFont="1" applyFill="1" applyBorder="1" applyAlignment="1">
      <alignment vertical="center"/>
    </xf>
    <xf numFmtId="49" fontId="14" fillId="48" borderId="48" xfId="115" applyNumberFormat="1" applyFont="1" applyFill="1" applyBorder="1" applyAlignment="1">
      <alignment horizontal="center" vertical="center"/>
    </xf>
    <xf numFmtId="4" fontId="14" fillId="48" borderId="48" xfId="115" applyNumberFormat="1" applyFont="1" applyFill="1" applyBorder="1" applyAlignment="1">
      <alignment vertical="center"/>
    </xf>
    <xf numFmtId="4" fontId="14" fillId="48" borderId="10" xfId="115" applyNumberFormat="1" applyFont="1" applyFill="1" applyBorder="1" applyAlignment="1">
      <alignment vertical="center"/>
    </xf>
    <xf numFmtId="4" fontId="14" fillId="48" borderId="30" xfId="115" applyNumberFormat="1" applyFont="1" applyFill="1" applyBorder="1" applyAlignment="1">
      <alignment vertical="center"/>
    </xf>
    <xf numFmtId="10" fontId="14" fillId="48" borderId="11" xfId="115" applyNumberFormat="1" applyFont="1" applyFill="1" applyBorder="1" applyAlignment="1">
      <alignment vertical="center"/>
    </xf>
    <xf numFmtId="4" fontId="12" fillId="0" borderId="0" xfId="115" applyNumberFormat="1" applyAlignment="1">
      <alignment vertical="center"/>
    </xf>
    <xf numFmtId="4" fontId="19" fillId="0" borderId="56" xfId="115" applyNumberFormat="1" applyFont="1" applyBorder="1"/>
    <xf numFmtId="4" fontId="19" fillId="0" borderId="50" xfId="115" applyNumberFormat="1" applyFont="1" applyBorder="1"/>
    <xf numFmtId="0" fontId="19" fillId="0" borderId="59" xfId="115" applyFont="1" applyBorder="1"/>
    <xf numFmtId="4" fontId="19" fillId="0" borderId="76" xfId="115" applyNumberFormat="1" applyFont="1" applyBorder="1"/>
    <xf numFmtId="4" fontId="19" fillId="0" borderId="34" xfId="115" applyNumberFormat="1" applyFont="1" applyBorder="1"/>
    <xf numFmtId="10" fontId="19" fillId="0" borderId="35" xfId="115" applyNumberFormat="1" applyFont="1" applyBorder="1" applyAlignment="1">
      <alignment horizontal="center" vertical="center"/>
    </xf>
    <xf numFmtId="4" fontId="14" fillId="0" borderId="51" xfId="115" applyNumberFormat="1" applyFont="1" applyBorder="1"/>
    <xf numFmtId="4" fontId="14" fillId="0" borderId="48" xfId="115" applyNumberFormat="1" applyFont="1" applyBorder="1"/>
    <xf numFmtId="166" fontId="15" fillId="0" borderId="12" xfId="115" applyNumberFormat="1" applyFont="1" applyBorder="1" applyAlignment="1">
      <alignment horizontal="center" vertical="center"/>
    </xf>
    <xf numFmtId="4" fontId="14" fillId="48" borderId="38" xfId="115" applyNumberFormat="1" applyFont="1" applyFill="1" applyBorder="1"/>
    <xf numFmtId="10" fontId="14" fillId="0" borderId="0" xfId="115" applyNumberFormat="1" applyFont="1" applyAlignment="1">
      <alignment horizontal="center" vertical="center"/>
    </xf>
    <xf numFmtId="0" fontId="13" fillId="55" borderId="29" xfId="111" applyFont="1" applyFill="1" applyBorder="1" applyAlignment="1">
      <alignment horizontal="center" vertical="center"/>
    </xf>
    <xf numFmtId="0" fontId="13" fillId="55" borderId="33" xfId="111" applyFont="1" applyFill="1" applyBorder="1" applyAlignment="1">
      <alignment horizontal="center" vertical="center"/>
    </xf>
    <xf numFmtId="0" fontId="13" fillId="55" borderId="64" xfId="111" applyFont="1" applyFill="1" applyBorder="1" applyAlignment="1">
      <alignment horizontal="left" vertical="center"/>
    </xf>
    <xf numFmtId="4" fontId="13" fillId="0" borderId="0" xfId="111" applyNumberFormat="1" applyFont="1" applyAlignment="1">
      <alignment horizontal="center" vertical="center" wrapText="1"/>
    </xf>
    <xf numFmtId="0" fontId="13" fillId="0" borderId="29" xfId="111" applyFont="1" applyBorder="1" applyAlignment="1">
      <alignment horizontal="center" vertical="center"/>
    </xf>
    <xf numFmtId="0" fontId="13" fillId="0" borderId="33" xfId="111" applyFont="1" applyBorder="1" applyAlignment="1">
      <alignment horizontal="center" vertical="center"/>
    </xf>
    <xf numFmtId="4" fontId="60" fillId="0" borderId="0" xfId="111" applyNumberFormat="1" applyFont="1" applyAlignment="1">
      <alignment horizontal="center" vertical="center" wrapText="1"/>
    </xf>
    <xf numFmtId="0" fontId="87" fillId="0" borderId="0" xfId="115" applyFont="1"/>
    <xf numFmtId="0" fontId="98" fillId="0" borderId="0" xfId="116" applyFont="1" applyAlignment="1">
      <alignment horizontal="center" vertical="center" wrapText="1"/>
    </xf>
    <xf numFmtId="0" fontId="87" fillId="0" borderId="0" xfId="115" applyFont="1" applyAlignment="1">
      <alignment vertical="center"/>
    </xf>
    <xf numFmtId="0" fontId="19" fillId="0" borderId="29" xfId="116" applyFont="1" applyBorder="1" applyAlignment="1">
      <alignment horizontal="left" vertical="center" wrapText="1"/>
    </xf>
    <xf numFmtId="2" fontId="19" fillId="15" borderId="60" xfId="116" applyNumberFormat="1" applyFont="1" applyFill="1" applyBorder="1" applyAlignment="1">
      <alignment vertical="center" wrapText="1"/>
    </xf>
    <xf numFmtId="2" fontId="19" fillId="0" borderId="29" xfId="116" applyNumberFormat="1" applyFont="1" applyBorder="1" applyAlignment="1">
      <alignment vertical="center" wrapText="1"/>
    </xf>
    <xf numFmtId="2" fontId="19" fillId="15" borderId="16" xfId="118" applyNumberFormat="1" applyFont="1" applyFill="1" applyBorder="1" applyAlignment="1">
      <alignment vertical="center" wrapText="1"/>
    </xf>
    <xf numFmtId="2" fontId="19" fillId="0" borderId="52" xfId="116" applyNumberFormat="1" applyFont="1" applyBorder="1" applyAlignment="1">
      <alignment vertical="center" wrapText="1"/>
    </xf>
    <xf numFmtId="2" fontId="19" fillId="15" borderId="62" xfId="118" applyNumberFormat="1" applyFont="1" applyFill="1" applyBorder="1" applyAlignment="1">
      <alignment vertical="center" wrapText="1"/>
    </xf>
    <xf numFmtId="0" fontId="14" fillId="0" borderId="14" xfId="116" applyFont="1" applyBorder="1" applyAlignment="1">
      <alignment vertical="center" wrapText="1"/>
    </xf>
    <xf numFmtId="0" fontId="19" fillId="0" borderId="0" xfId="116" applyFont="1" applyAlignment="1">
      <alignment vertical="center"/>
    </xf>
    <xf numFmtId="4" fontId="14" fillId="0" borderId="0" xfId="116" applyNumberFormat="1" applyFont="1" applyAlignment="1">
      <alignment vertical="center" wrapText="1"/>
    </xf>
    <xf numFmtId="4" fontId="19" fillId="0" borderId="32" xfId="116" applyNumberFormat="1" applyFont="1" applyBorder="1" applyAlignment="1">
      <alignment horizontal="right" vertical="center"/>
    </xf>
    <xf numFmtId="4" fontId="19" fillId="0" borderId="37" xfId="116" applyNumberFormat="1" applyFont="1" applyBorder="1" applyAlignment="1">
      <alignment horizontal="right" vertical="center"/>
    </xf>
    <xf numFmtId="4" fontId="14" fillId="0" borderId="11" xfId="116" applyNumberFormat="1" applyFont="1" applyBorder="1" applyAlignment="1">
      <alignment horizontal="right" vertical="center"/>
    </xf>
    <xf numFmtId="4" fontId="14" fillId="0" borderId="11" xfId="116" applyNumberFormat="1" applyFont="1" applyBorder="1" applyAlignment="1">
      <alignment horizontal="center" vertical="center"/>
    </xf>
    <xf numFmtId="49" fontId="19" fillId="0" borderId="0" xfId="116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31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wrapText="1"/>
    </xf>
    <xf numFmtId="4" fontId="15" fillId="0" borderId="15" xfId="51" applyNumberFormat="1" applyFont="1" applyBorder="1" applyAlignment="1">
      <alignment vertical="center"/>
    </xf>
    <xf numFmtId="4" fontId="15" fillId="0" borderId="14" xfId="51" applyNumberFormat="1" applyFont="1" applyBorder="1" applyAlignment="1">
      <alignment vertical="center"/>
    </xf>
    <xf numFmtId="0" fontId="20" fillId="0" borderId="0" xfId="82" applyFont="1" applyAlignment="1">
      <alignment horizontal="left" vertical="center"/>
    </xf>
    <xf numFmtId="4" fontId="101" fillId="0" borderId="0" xfId="51" applyNumberFormat="1" applyFont="1" applyAlignment="1">
      <alignment vertical="center"/>
    </xf>
    <xf numFmtId="0" fontId="19" fillId="0" borderId="0" xfId="115" applyFont="1"/>
    <xf numFmtId="4" fontId="19" fillId="0" borderId="16" xfId="115" applyNumberFormat="1" applyFont="1" applyBorder="1"/>
    <xf numFmtId="4" fontId="19" fillId="0" borderId="29" xfId="115" applyNumberFormat="1" applyFont="1" applyBorder="1" applyAlignment="1">
      <alignment vertical="center"/>
    </xf>
    <xf numFmtId="4" fontId="14" fillId="0" borderId="53" xfId="115" applyNumberFormat="1" applyFont="1" applyBorder="1" applyAlignment="1">
      <alignment vertical="center"/>
    </xf>
    <xf numFmtId="0" fontId="15" fillId="0" borderId="26" xfId="115" applyFont="1" applyBorder="1" applyAlignment="1">
      <alignment horizontal="center"/>
    </xf>
    <xf numFmtId="0" fontId="15" fillId="0" borderId="19" xfId="115" applyFont="1" applyBorder="1" applyAlignment="1">
      <alignment horizontal="center"/>
    </xf>
    <xf numFmtId="4" fontId="19" fillId="0" borderId="14" xfId="115" applyNumberFormat="1" applyFont="1" applyBorder="1" applyAlignment="1">
      <alignment horizontal="right" vertical="center"/>
    </xf>
    <xf numFmtId="4" fontId="19" fillId="0" borderId="14" xfId="0" applyNumberFormat="1" applyFont="1" applyBorder="1" applyAlignment="1">
      <alignment vertical="center"/>
    </xf>
    <xf numFmtId="0" fontId="19" fillId="0" borderId="49" xfId="115" applyFont="1" applyBorder="1" applyAlignment="1">
      <alignment horizontal="left" wrapText="1"/>
    </xf>
    <xf numFmtId="4" fontId="19" fillId="0" borderId="50" xfId="115" applyNumberFormat="1" applyFont="1" applyBorder="1" applyAlignment="1">
      <alignment horizontal="right" vertical="center"/>
    </xf>
    <xf numFmtId="4" fontId="19" fillId="0" borderId="32" xfId="115" applyNumberFormat="1" applyFont="1" applyBorder="1" applyAlignment="1">
      <alignment horizontal="center" vertical="center"/>
    </xf>
    <xf numFmtId="4" fontId="19" fillId="0" borderId="50" xfId="0" applyNumberFormat="1" applyFont="1" applyBorder="1" applyAlignment="1">
      <alignment vertical="center"/>
    </xf>
    <xf numFmtId="0" fontId="14" fillId="0" borderId="24" xfId="115" applyFont="1" applyBorder="1"/>
    <xf numFmtId="0" fontId="19" fillId="0" borderId="24" xfId="0" applyFont="1" applyBorder="1"/>
    <xf numFmtId="4" fontId="19" fillId="0" borderId="64" xfId="0" applyNumberFormat="1" applyFont="1" applyBorder="1" applyAlignment="1">
      <alignment vertical="center"/>
    </xf>
    <xf numFmtId="10" fontId="19" fillId="0" borderId="40" xfId="115" applyNumberFormat="1" applyFont="1" applyBorder="1" applyAlignment="1">
      <alignment horizontal="center" vertical="center"/>
    </xf>
    <xf numFmtId="10" fontId="14" fillId="0" borderId="11" xfId="115" applyNumberFormat="1" applyFont="1" applyBorder="1" applyAlignment="1">
      <alignment horizontal="center"/>
    </xf>
    <xf numFmtId="4" fontId="19" fillId="0" borderId="31" xfId="0" applyNumberFormat="1" applyFont="1" applyBorder="1" applyAlignment="1">
      <alignment vertical="center"/>
    </xf>
    <xf numFmtId="0" fontId="19" fillId="0" borderId="44" xfId="115" applyFont="1" applyBorder="1" applyAlignment="1">
      <alignment horizontal="left" wrapText="1"/>
    </xf>
    <xf numFmtId="0" fontId="19" fillId="0" borderId="44" xfId="0" applyFont="1" applyBorder="1"/>
    <xf numFmtId="4" fontId="19" fillId="0" borderId="56" xfId="0" applyNumberFormat="1" applyFont="1" applyBorder="1" applyAlignment="1">
      <alignment vertical="center"/>
    </xf>
    <xf numFmtId="4" fontId="19" fillId="0" borderId="52" xfId="0" applyNumberFormat="1" applyFont="1" applyBorder="1" applyAlignment="1">
      <alignment vertical="center"/>
    </xf>
    <xf numFmtId="169" fontId="13" fillId="0" borderId="0" xfId="115" applyNumberFormat="1" applyFont="1" applyAlignment="1">
      <alignment horizontal="center"/>
    </xf>
    <xf numFmtId="0" fontId="14" fillId="48" borderId="24" xfId="40" applyFont="1" applyFill="1" applyBorder="1" applyAlignment="1">
      <alignment vertical="center"/>
    </xf>
    <xf numFmtId="4" fontId="14" fillId="48" borderId="38" xfId="40" applyNumberFormat="1" applyFont="1" applyFill="1" applyBorder="1" applyAlignment="1">
      <alignment vertical="center"/>
    </xf>
    <xf numFmtId="4" fontId="14" fillId="48" borderId="25" xfId="40" applyNumberFormat="1" applyFont="1" applyFill="1" applyBorder="1" applyAlignment="1">
      <alignment vertical="center"/>
    </xf>
    <xf numFmtId="0" fontId="16" fillId="0" borderId="0" xfId="40" applyAlignment="1">
      <alignment vertical="center"/>
    </xf>
    <xf numFmtId="0" fontId="12" fillId="0" borderId="0" xfId="111" applyAlignment="1">
      <alignment wrapText="1"/>
    </xf>
    <xf numFmtId="4" fontId="12" fillId="0" borderId="0" xfId="111" applyNumberFormat="1" applyAlignment="1">
      <alignment vertical="center"/>
    </xf>
    <xf numFmtId="0" fontId="13" fillId="0" borderId="14" xfId="51" applyFont="1" applyBorder="1" applyAlignment="1">
      <alignment vertical="center"/>
    </xf>
    <xf numFmtId="0" fontId="17" fillId="0" borderId="0" xfId="43" applyFont="1" applyAlignment="1">
      <alignment horizontal="center" vertical="center" wrapText="1"/>
    </xf>
    <xf numFmtId="0" fontId="18" fillId="0" borderId="0" xfId="0" applyFont="1"/>
    <xf numFmtId="4" fontId="18" fillId="0" borderId="0" xfId="0" applyNumberFormat="1" applyFont="1"/>
    <xf numFmtId="4" fontId="18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19" fillId="0" borderId="14" xfId="111" applyNumberFormat="1" applyFont="1" applyBorder="1" applyAlignment="1">
      <alignment horizontal="center" vertical="center"/>
    </xf>
    <xf numFmtId="0" fontId="19" fillId="0" borderId="14" xfId="111" applyFont="1" applyBorder="1" applyAlignment="1">
      <alignment horizontal="center" vertical="center"/>
    </xf>
    <xf numFmtId="0" fontId="19" fillId="0" borderId="15" xfId="111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14" fontId="19" fillId="0" borderId="34" xfId="111" applyNumberFormat="1" applyFont="1" applyBorder="1" applyAlignment="1">
      <alignment horizontal="center" vertical="center"/>
    </xf>
    <xf numFmtId="0" fontId="19" fillId="0" borderId="34" xfId="111" applyFont="1" applyBorder="1" applyAlignment="1">
      <alignment horizontal="center" vertical="center"/>
    </xf>
    <xf numFmtId="0" fontId="14" fillId="49" borderId="30" xfId="0" applyFont="1" applyFill="1" applyBorder="1" applyAlignment="1">
      <alignment horizontal="left" vertical="center"/>
    </xf>
    <xf numFmtId="0" fontId="15" fillId="0" borderId="33" xfId="0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/>
    </xf>
    <xf numFmtId="4" fontId="19" fillId="0" borderId="0" xfId="0" applyNumberFormat="1" applyFont="1" applyAlignment="1">
      <alignment vertical="center"/>
    </xf>
    <xf numFmtId="4" fontId="99" fillId="0" borderId="34" xfId="0" applyNumberFormat="1" applyFont="1" applyBorder="1" applyAlignment="1">
      <alignment vertical="center"/>
    </xf>
    <xf numFmtId="4" fontId="82" fillId="0" borderId="34" xfId="0" applyNumberFormat="1" applyFont="1" applyBorder="1" applyAlignment="1">
      <alignment vertical="center"/>
    </xf>
    <xf numFmtId="0" fontId="56" fillId="0" borderId="14" xfId="0" applyFont="1" applyBorder="1" applyAlignment="1">
      <alignment horizontal="center" vertical="center"/>
    </xf>
    <xf numFmtId="4" fontId="14" fillId="49" borderId="10" xfId="0" applyNumberFormat="1" applyFont="1" applyFill="1" applyBorder="1" applyAlignment="1">
      <alignment vertical="center"/>
    </xf>
    <xf numFmtId="4" fontId="14" fillId="49" borderId="11" xfId="0" applyNumberFormat="1" applyFont="1" applyFill="1" applyBorder="1" applyAlignment="1">
      <alignment vertical="center"/>
    </xf>
    <xf numFmtId="0" fontId="56" fillId="0" borderId="34" xfId="0" applyFont="1" applyBorder="1" applyAlignment="1">
      <alignment horizontal="center" vertical="center"/>
    </xf>
    <xf numFmtId="4" fontId="19" fillId="49" borderId="66" xfId="0" applyNumberFormat="1" applyFont="1" applyFill="1" applyBorder="1" applyAlignment="1">
      <alignment vertical="center"/>
    </xf>
    <xf numFmtId="4" fontId="19" fillId="49" borderId="39" xfId="0" applyNumberFormat="1" applyFont="1" applyFill="1" applyBorder="1" applyAlignment="1">
      <alignment vertical="center"/>
    </xf>
    <xf numFmtId="0" fontId="17" fillId="0" borderId="0" xfId="111" applyFont="1" applyAlignment="1">
      <alignment horizontal="center" vertical="center"/>
    </xf>
    <xf numFmtId="0" fontId="18" fillId="0" borderId="0" xfId="111" applyFont="1" applyAlignment="1">
      <alignment horizontal="center" vertical="center"/>
    </xf>
    <xf numFmtId="0" fontId="13" fillId="0" borderId="16" xfId="51" applyFont="1" applyBorder="1" applyAlignment="1">
      <alignment horizontal="center" vertical="center"/>
    </xf>
    <xf numFmtId="0" fontId="13" fillId="0" borderId="34" xfId="51" applyFont="1" applyBorder="1" applyAlignment="1">
      <alignment horizontal="center" vertical="center"/>
    </xf>
    <xf numFmtId="0" fontId="13" fillId="0" borderId="62" xfId="51" applyFont="1" applyBorder="1" applyAlignment="1">
      <alignment horizontal="center" vertical="center"/>
    </xf>
    <xf numFmtId="49" fontId="13" fillId="0" borderId="16" xfId="51" applyNumberFormat="1" applyFont="1" applyBorder="1" applyAlignment="1">
      <alignment horizontal="center" vertical="center"/>
    </xf>
    <xf numFmtId="49" fontId="13" fillId="0" borderId="14" xfId="51" applyNumberFormat="1" applyFont="1" applyBorder="1" applyAlignment="1">
      <alignment horizontal="center" vertical="center"/>
    </xf>
    <xf numFmtId="0" fontId="18" fillId="0" borderId="45" xfId="51" applyFont="1" applyBorder="1" applyAlignment="1">
      <alignment vertical="center"/>
    </xf>
    <xf numFmtId="0" fontId="18" fillId="0" borderId="69" xfId="51" applyFont="1" applyBorder="1" applyAlignment="1">
      <alignment vertical="center"/>
    </xf>
    <xf numFmtId="4" fontId="15" fillId="0" borderId="15" xfId="51" applyNumberFormat="1" applyFont="1" applyBorder="1" applyAlignment="1">
      <alignment horizontal="right" vertical="center"/>
    </xf>
    <xf numFmtId="0" fontId="13" fillId="0" borderId="70" xfId="51" applyFont="1" applyBorder="1" applyAlignment="1">
      <alignment vertical="center"/>
    </xf>
    <xf numFmtId="4" fontId="13" fillId="0" borderId="17" xfId="51" applyNumberFormat="1" applyFont="1" applyBorder="1" applyAlignment="1">
      <alignment vertical="center"/>
    </xf>
    <xf numFmtId="0" fontId="18" fillId="0" borderId="48" xfId="51" applyFont="1" applyBorder="1" applyAlignment="1">
      <alignment vertical="center"/>
    </xf>
    <xf numFmtId="0" fontId="18" fillId="0" borderId="30" xfId="51" applyFont="1" applyBorder="1" applyAlignment="1">
      <alignment vertical="center"/>
    </xf>
    <xf numFmtId="0" fontId="18" fillId="0" borderId="67" xfId="51" applyFont="1" applyBorder="1" applyAlignment="1">
      <alignment vertical="center"/>
    </xf>
    <xf numFmtId="4" fontId="15" fillId="0" borderId="48" xfId="51" applyNumberFormat="1" applyFont="1" applyBorder="1" applyAlignment="1">
      <alignment horizontal="right" vertical="center"/>
    </xf>
    <xf numFmtId="4" fontId="15" fillId="0" borderId="10" xfId="51" applyNumberFormat="1" applyFont="1" applyBorder="1" applyAlignment="1">
      <alignment horizontal="right" vertical="center"/>
    </xf>
    <xf numFmtId="4" fontId="15" fillId="0" borderId="67" xfId="51" applyNumberFormat="1" applyFont="1" applyBorder="1" applyAlignment="1">
      <alignment horizontal="right" vertical="center"/>
    </xf>
    <xf numFmtId="0" fontId="13" fillId="0" borderId="49" xfId="51" applyFont="1" applyBorder="1" applyAlignment="1">
      <alignment vertical="center"/>
    </xf>
    <xf numFmtId="0" fontId="18" fillId="0" borderId="57" xfId="51" applyFont="1" applyBorder="1" applyAlignment="1">
      <alignment vertical="center"/>
    </xf>
    <xf numFmtId="0" fontId="18" fillId="0" borderId="72" xfId="51" applyFont="1" applyBorder="1" applyAlignment="1">
      <alignment vertical="center"/>
    </xf>
    <xf numFmtId="4" fontId="15" fillId="0" borderId="49" xfId="51" applyNumberFormat="1" applyFont="1" applyBorder="1" applyAlignment="1">
      <alignment horizontal="right" vertical="center"/>
    </xf>
    <xf numFmtId="4" fontId="15" fillId="0" borderId="31" xfId="51" applyNumberFormat="1" applyFont="1" applyBorder="1" applyAlignment="1">
      <alignment horizontal="right" vertical="center"/>
    </xf>
    <xf numFmtId="4" fontId="15" fillId="0" borderId="73" xfId="51" applyNumberFormat="1" applyFont="1" applyBorder="1" applyAlignment="1">
      <alignment horizontal="right" vertical="center"/>
    </xf>
    <xf numFmtId="0" fontId="13" fillId="0" borderId="15" xfId="51" applyFont="1" applyBorder="1" applyAlignment="1">
      <alignment horizontal="center" vertical="center"/>
    </xf>
    <xf numFmtId="4" fontId="13" fillId="0" borderId="74" xfId="51" applyNumberFormat="1" applyFont="1" applyBorder="1" applyAlignment="1">
      <alignment horizontal="right" vertical="center"/>
    </xf>
    <xf numFmtId="4" fontId="105" fillId="0" borderId="14" xfId="0" applyNumberFormat="1" applyFont="1" applyBorder="1" applyAlignment="1">
      <alignment vertical="center"/>
    </xf>
    <xf numFmtId="4" fontId="13" fillId="0" borderId="69" xfId="51" applyNumberFormat="1" applyFont="1" applyBorder="1" applyAlignment="1">
      <alignment horizontal="right" vertical="center"/>
    </xf>
    <xf numFmtId="0" fontId="105" fillId="0" borderId="14" xfId="0" applyFont="1" applyBorder="1" applyAlignment="1">
      <alignment vertical="center"/>
    </xf>
    <xf numFmtId="0" fontId="18" fillId="0" borderId="16" xfId="51" applyFont="1" applyBorder="1" applyAlignment="1">
      <alignment vertical="center"/>
    </xf>
    <xf numFmtId="4" fontId="15" fillId="0" borderId="14" xfId="51" applyNumberFormat="1" applyFont="1" applyBorder="1" applyAlignment="1">
      <alignment horizontal="right" vertical="center"/>
    </xf>
    <xf numFmtId="4" fontId="15" fillId="0" borderId="69" xfId="51" applyNumberFormat="1" applyFont="1" applyBorder="1" applyAlignment="1">
      <alignment vertical="center"/>
    </xf>
    <xf numFmtId="4" fontId="13" fillId="0" borderId="44" xfId="51" applyNumberFormat="1" applyFont="1" applyBorder="1" applyAlignment="1">
      <alignment horizontal="right" vertical="center"/>
    </xf>
    <xf numFmtId="4" fontId="13" fillId="0" borderId="14" xfId="51" applyNumberFormat="1" applyFont="1" applyBorder="1" applyAlignment="1">
      <alignment horizontal="right" vertical="center"/>
    </xf>
    <xf numFmtId="4" fontId="13" fillId="0" borderId="69" xfId="51" applyNumberFormat="1" applyFont="1" applyBorder="1" applyAlignment="1">
      <alignment vertical="center"/>
    </xf>
    <xf numFmtId="0" fontId="13" fillId="0" borderId="14" xfId="51" applyFont="1" applyBorder="1" applyAlignment="1">
      <alignment horizontal="center" vertical="center"/>
    </xf>
    <xf numFmtId="0" fontId="83" fillId="0" borderId="14" xfId="0" applyFont="1" applyBorder="1" applyAlignment="1">
      <alignment vertical="center"/>
    </xf>
    <xf numFmtId="4" fontId="15" fillId="0" borderId="48" xfId="51" applyNumberFormat="1" applyFont="1" applyBorder="1" applyAlignment="1">
      <alignment vertical="center"/>
    </xf>
    <xf numFmtId="0" fontId="16" fillId="0" borderId="58" xfId="51" applyFont="1" applyBorder="1" applyAlignment="1">
      <alignment vertical="center"/>
    </xf>
    <xf numFmtId="0" fontId="13" fillId="0" borderId="0" xfId="51" applyFont="1" applyAlignment="1">
      <alignment vertical="center"/>
    </xf>
    <xf numFmtId="0" fontId="16" fillId="0" borderId="50" xfId="51" applyFont="1" applyBorder="1" applyAlignment="1">
      <alignment vertical="center"/>
    </xf>
    <xf numFmtId="0" fontId="16" fillId="0" borderId="76" xfId="51" applyFont="1" applyBorder="1" applyAlignment="1">
      <alignment vertical="center"/>
    </xf>
    <xf numFmtId="0" fontId="13" fillId="0" borderId="76" xfId="51" applyFont="1" applyBorder="1" applyAlignment="1">
      <alignment vertical="center"/>
    </xf>
    <xf numFmtId="0" fontId="16" fillId="0" borderId="52" xfId="51" applyFont="1" applyBorder="1" applyAlignment="1">
      <alignment vertical="center"/>
    </xf>
    <xf numFmtId="0" fontId="16" fillId="0" borderId="14" xfId="51" applyFont="1" applyBorder="1" applyAlignment="1">
      <alignment vertical="center"/>
    </xf>
    <xf numFmtId="0" fontId="13" fillId="0" borderId="77" xfId="51" applyFont="1" applyBorder="1" applyAlignment="1">
      <alignment vertical="center"/>
    </xf>
    <xf numFmtId="0" fontId="13" fillId="0" borderId="17" xfId="51" applyFont="1" applyBorder="1" applyAlignment="1">
      <alignment vertical="center"/>
    </xf>
    <xf numFmtId="49" fontId="18" fillId="0" borderId="0" xfId="51" applyNumberFormat="1" applyFont="1" applyAlignment="1">
      <alignment horizontal="right" vertical="center"/>
    </xf>
    <xf numFmtId="0" fontId="18" fillId="0" borderId="0" xfId="51" applyFont="1" applyAlignment="1">
      <alignment horizontal="center" vertical="center"/>
    </xf>
    <xf numFmtId="0" fontId="15" fillId="0" borderId="0" xfId="51" applyFont="1" applyAlignment="1">
      <alignment horizontal="center" vertical="center"/>
    </xf>
    <xf numFmtId="0" fontId="13" fillId="0" borderId="56" xfId="51" applyFont="1" applyBorder="1" applyAlignment="1">
      <alignment vertical="center"/>
    </xf>
    <xf numFmtId="4" fontId="15" fillId="0" borderId="31" xfId="51" applyNumberFormat="1" applyFont="1" applyBorder="1" applyAlignment="1">
      <alignment vertical="center"/>
    </xf>
    <xf numFmtId="4" fontId="13" fillId="0" borderId="50" xfId="51" applyNumberFormat="1" applyFont="1" applyBorder="1" applyAlignment="1">
      <alignment horizontal="right" vertical="center"/>
    </xf>
    <xf numFmtId="4" fontId="15" fillId="0" borderId="42" xfId="51" applyNumberFormat="1" applyFont="1" applyBorder="1" applyAlignment="1">
      <alignment horizontal="right" vertical="center"/>
    </xf>
    <xf numFmtId="4" fontId="15" fillId="0" borderId="68" xfId="51" applyNumberFormat="1" applyFont="1" applyBorder="1" applyAlignment="1">
      <alignment horizontal="center" vertical="center"/>
    </xf>
    <xf numFmtId="4" fontId="13" fillId="0" borderId="46" xfId="51" applyNumberFormat="1" applyFont="1" applyBorder="1" applyAlignment="1">
      <alignment horizontal="right" vertical="center"/>
    </xf>
    <xf numFmtId="4" fontId="13" fillId="0" borderId="71" xfId="51" applyNumberFormat="1" applyFont="1" applyBorder="1" applyAlignment="1">
      <alignment horizontal="center" vertical="center"/>
    </xf>
    <xf numFmtId="4" fontId="15" fillId="0" borderId="10" xfId="51" applyNumberFormat="1" applyFont="1" applyBorder="1" applyAlignment="1">
      <alignment vertical="center"/>
    </xf>
    <xf numFmtId="0" fontId="13" fillId="0" borderId="42" xfId="51" applyFont="1" applyBorder="1" applyAlignment="1">
      <alignment vertical="center"/>
    </xf>
    <xf numFmtId="0" fontId="18" fillId="0" borderId="72" xfId="51" applyFont="1" applyBorder="1" applyAlignment="1">
      <alignment vertical="center" wrapText="1"/>
    </xf>
    <xf numFmtId="0" fontId="18" fillId="0" borderId="73" xfId="51" applyFont="1" applyBorder="1" applyAlignment="1">
      <alignment vertical="center" wrapText="1"/>
    </xf>
    <xf numFmtId="4" fontId="13" fillId="0" borderId="42" xfId="51" applyNumberFormat="1" applyFont="1" applyBorder="1" applyAlignment="1">
      <alignment horizontal="right" vertical="center"/>
    </xf>
    <xf numFmtId="0" fontId="13" fillId="0" borderId="52" xfId="51" applyFont="1" applyBorder="1" applyAlignment="1">
      <alignment vertical="center"/>
    </xf>
    <xf numFmtId="0" fontId="13" fillId="0" borderId="29" xfId="51" applyFont="1" applyBorder="1" applyAlignment="1">
      <alignment vertical="center"/>
    </xf>
    <xf numFmtId="0" fontId="15" fillId="0" borderId="10" xfId="0" applyFont="1" applyBorder="1"/>
    <xf numFmtId="49" fontId="13" fillId="0" borderId="13" xfId="0" applyNumberFormat="1" applyFont="1" applyBorder="1" applyAlignment="1">
      <alignment horizontal="center"/>
    </xf>
    <xf numFmtId="0" fontId="17" fillId="0" borderId="0" xfId="43" applyFont="1" applyAlignment="1">
      <alignment vertical="center" wrapText="1"/>
    </xf>
    <xf numFmtId="0" fontId="13" fillId="0" borderId="34" xfId="0" applyFont="1" applyBorder="1" applyAlignment="1">
      <alignment horizontal="left"/>
    </xf>
    <xf numFmtId="4" fontId="13" fillId="0" borderId="34" xfId="0" applyNumberFormat="1" applyFont="1" applyBorder="1" applyAlignment="1">
      <alignment horizontal="right"/>
    </xf>
    <xf numFmtId="0" fontId="13" fillId="0" borderId="1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50" xfId="0" applyFont="1" applyBorder="1" applyAlignment="1">
      <alignment horizontal="center" vertical="center"/>
    </xf>
    <xf numFmtId="4" fontId="16" fillId="0" borderId="0" xfId="43" applyNumberFormat="1"/>
    <xf numFmtId="0" fontId="13" fillId="0" borderId="56" xfId="0" applyFont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13" fillId="0" borderId="77" xfId="0" applyFont="1" applyBorder="1" applyAlignment="1">
      <alignment horizontal="center" vertical="center"/>
    </xf>
    <xf numFmtId="4" fontId="15" fillId="0" borderId="25" xfId="0" applyNumberFormat="1" applyFont="1" applyBorder="1" applyAlignment="1">
      <alignment horizontal="right"/>
    </xf>
    <xf numFmtId="4" fontId="15" fillId="0" borderId="10" xfId="0" applyNumberFormat="1" applyFont="1" applyBorder="1" applyAlignment="1">
      <alignment horizontal="right"/>
    </xf>
    <xf numFmtId="4" fontId="15" fillId="0" borderId="10" xfId="0" applyNumberFormat="1" applyFont="1" applyBorder="1"/>
    <xf numFmtId="0" fontId="18" fillId="0" borderId="0" xfId="43" applyFont="1"/>
    <xf numFmtId="4" fontId="15" fillId="0" borderId="11" xfId="0" applyNumberFormat="1" applyFont="1" applyBorder="1" applyAlignment="1">
      <alignment horizontal="right"/>
    </xf>
    <xf numFmtId="0" fontId="13" fillId="0" borderId="15" xfId="0" applyFont="1" applyBorder="1" applyAlignment="1">
      <alignment horizontal="left"/>
    </xf>
    <xf numFmtId="0" fontId="13" fillId="0" borderId="0" xfId="43" applyFont="1" applyAlignment="1">
      <alignment horizontal="center"/>
    </xf>
    <xf numFmtId="4" fontId="13" fillId="0" borderId="0" xfId="43" applyNumberFormat="1" applyFont="1" applyAlignment="1">
      <alignment horizontal="right"/>
    </xf>
    <xf numFmtId="4" fontId="15" fillId="0" borderId="11" xfId="0" applyNumberFormat="1" applyFont="1" applyBorder="1"/>
    <xf numFmtId="4" fontId="15" fillId="0" borderId="39" xfId="0" applyNumberFormat="1" applyFont="1" applyBorder="1" applyAlignment="1">
      <alignment horizontal="right"/>
    </xf>
    <xf numFmtId="0" fontId="13" fillId="0" borderId="16" xfId="0" applyFont="1" applyBorder="1" applyAlignment="1">
      <alignment horizontal="left"/>
    </xf>
    <xf numFmtId="4" fontId="13" fillId="0" borderId="13" xfId="43" applyNumberFormat="1" applyFont="1" applyBorder="1"/>
    <xf numFmtId="4" fontId="13" fillId="0" borderId="17" xfId="43" applyNumberFormat="1" applyFont="1" applyBorder="1" applyAlignment="1">
      <alignment horizontal="right"/>
    </xf>
    <xf numFmtId="4" fontId="13" fillId="0" borderId="35" xfId="43" applyNumberFormat="1" applyFont="1" applyBorder="1"/>
    <xf numFmtId="4" fontId="13" fillId="0" borderId="37" xfId="43" applyNumberFormat="1" applyFont="1" applyBorder="1"/>
    <xf numFmtId="4" fontId="13" fillId="0" borderId="36" xfId="43" applyNumberFormat="1" applyFont="1" applyBorder="1"/>
    <xf numFmtId="0" fontId="17" fillId="0" borderId="0" xfId="43" applyFont="1" applyAlignment="1">
      <alignment horizontal="center" vertical="center"/>
    </xf>
    <xf numFmtId="0" fontId="18" fillId="0" borderId="0" xfId="43" applyFont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4" fillId="0" borderId="12" xfId="43" applyFont="1" applyBorder="1" applyAlignment="1">
      <alignment horizontal="center" vertical="center"/>
    </xf>
    <xf numFmtId="0" fontId="14" fillId="0" borderId="0" xfId="43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8" fillId="0" borderId="65" xfId="43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0" xfId="43" applyFont="1" applyAlignment="1">
      <alignment horizontal="center" vertical="center"/>
    </xf>
    <xf numFmtId="0" fontId="13" fillId="0" borderId="50" xfId="43" applyFont="1" applyBorder="1" applyAlignment="1">
      <alignment horizontal="center" vertical="center"/>
    </xf>
    <xf numFmtId="0" fontId="16" fillId="0" borderId="0" xfId="43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13" fillId="0" borderId="0" xfId="43" applyNumberFormat="1" applyFont="1" applyAlignment="1">
      <alignment horizontal="center" vertical="center" wrapText="1"/>
    </xf>
    <xf numFmtId="4" fontId="19" fillId="0" borderId="0" xfId="111" applyNumberFormat="1" applyFont="1" applyAlignment="1">
      <alignment vertical="center"/>
    </xf>
    <xf numFmtId="0" fontId="83" fillId="0" borderId="14" xfId="111" applyFont="1" applyBorder="1" applyAlignment="1">
      <alignment horizontal="center" vertical="center"/>
    </xf>
    <xf numFmtId="0" fontId="13" fillId="0" borderId="14" xfId="111" applyFont="1" applyBorder="1" applyAlignment="1">
      <alignment horizontal="center" vertical="center"/>
    </xf>
    <xf numFmtId="0" fontId="83" fillId="0" borderId="14" xfId="111" applyFont="1" applyBorder="1" applyAlignment="1">
      <alignment vertical="center"/>
    </xf>
    <xf numFmtId="0" fontId="13" fillId="0" borderId="50" xfId="111" applyFont="1" applyBorder="1" applyAlignment="1">
      <alignment horizontal="center" vertical="center"/>
    </xf>
    <xf numFmtId="0" fontId="14" fillId="0" borderId="12" xfId="111" applyFont="1" applyBorder="1" applyAlignment="1">
      <alignment horizontal="center" vertical="center"/>
    </xf>
    <xf numFmtId="4" fontId="14" fillId="0" borderId="10" xfId="111" applyNumberFormat="1" applyFont="1" applyBorder="1" applyAlignment="1">
      <alignment vertical="center"/>
    </xf>
    <xf numFmtId="0" fontId="18" fillId="0" borderId="12" xfId="111" applyFont="1" applyBorder="1" applyAlignment="1">
      <alignment horizontal="center" vertical="center"/>
    </xf>
    <xf numFmtId="0" fontId="18" fillId="0" borderId="10" xfId="111" applyFont="1" applyBorder="1" applyAlignment="1">
      <alignment horizontal="center" vertical="center"/>
    </xf>
    <xf numFmtId="0" fontId="18" fillId="0" borderId="27" xfId="111" applyFont="1" applyBorder="1" applyAlignment="1">
      <alignment horizontal="center" vertical="center"/>
    </xf>
    <xf numFmtId="0" fontId="13" fillId="0" borderId="34" xfId="111" applyFont="1" applyBorder="1" applyAlignment="1">
      <alignment horizontal="center" vertical="center"/>
    </xf>
    <xf numFmtId="0" fontId="13" fillId="0" borderId="62" xfId="111" applyFont="1" applyBorder="1" applyAlignment="1">
      <alignment horizontal="left" vertical="center"/>
    </xf>
    <xf numFmtId="167" fontId="105" fillId="0" borderId="0" xfId="111" applyNumberFormat="1" applyFont="1" applyAlignment="1">
      <alignment vertical="center"/>
    </xf>
    <xf numFmtId="0" fontId="14" fillId="0" borderId="0" xfId="111" applyFont="1" applyAlignment="1">
      <alignment horizontal="center" vertical="center"/>
    </xf>
    <xf numFmtId="0" fontId="14" fillId="0" borderId="0" xfId="111" applyFont="1" applyAlignment="1">
      <alignment horizontal="left" vertical="center"/>
    </xf>
    <xf numFmtId="4" fontId="14" fillId="0" borderId="0" xfId="111" applyNumberFormat="1" applyFont="1" applyAlignment="1">
      <alignment vertical="center"/>
    </xf>
    <xf numFmtId="0" fontId="14" fillId="0" borderId="10" xfId="111" applyFont="1" applyBorder="1" applyAlignment="1">
      <alignment horizontal="center" vertical="center"/>
    </xf>
    <xf numFmtId="0" fontId="14" fillId="0" borderId="27" xfId="111" applyFont="1" applyBorder="1" applyAlignment="1">
      <alignment horizontal="center" vertical="center"/>
    </xf>
    <xf numFmtId="0" fontId="13" fillId="52" borderId="14" xfId="111" applyFont="1" applyFill="1" applyBorder="1" applyAlignment="1">
      <alignment horizontal="center" vertical="center"/>
    </xf>
    <xf numFmtId="0" fontId="13" fillId="52" borderId="14" xfId="111" applyFont="1" applyFill="1" applyBorder="1" applyAlignment="1">
      <alignment vertical="center"/>
    </xf>
    <xf numFmtId="4" fontId="13" fillId="52" borderId="14" xfId="111" applyNumberFormat="1" applyFont="1" applyFill="1" applyBorder="1" applyAlignment="1">
      <alignment vertical="center"/>
    </xf>
    <xf numFmtId="0" fontId="13" fillId="0" borderId="58" xfId="111" applyFont="1" applyBorder="1" applyAlignment="1">
      <alignment horizontal="center" vertical="center"/>
    </xf>
    <xf numFmtId="0" fontId="13" fillId="0" borderId="15" xfId="111" applyFont="1" applyBorder="1" applyAlignment="1">
      <alignment horizontal="center" vertical="center"/>
    </xf>
    <xf numFmtId="0" fontId="13" fillId="0" borderId="60" xfId="111" applyFont="1" applyBorder="1" applyAlignment="1">
      <alignment horizontal="left" vertical="center"/>
    </xf>
    <xf numFmtId="0" fontId="13" fillId="0" borderId="16" xfId="111" applyFont="1" applyBorder="1" applyAlignment="1">
      <alignment horizontal="left" vertical="center"/>
    </xf>
    <xf numFmtId="0" fontId="13" fillId="52" borderId="58" xfId="111" applyFont="1" applyFill="1" applyBorder="1" applyAlignment="1">
      <alignment horizontal="center" vertical="center"/>
    </xf>
    <xf numFmtId="0" fontId="13" fillId="52" borderId="16" xfId="111" applyFont="1" applyFill="1" applyBorder="1" applyAlignment="1">
      <alignment horizontal="left" vertical="center"/>
    </xf>
    <xf numFmtId="0" fontId="18" fillId="0" borderId="65" xfId="111" applyFont="1" applyBorder="1" applyAlignment="1">
      <alignment horizontal="center" vertical="center"/>
    </xf>
    <xf numFmtId="49" fontId="13" fillId="52" borderId="29" xfId="111" applyNumberFormat="1" applyFont="1" applyFill="1" applyBorder="1" applyAlignment="1">
      <alignment horizontal="center" vertical="center"/>
    </xf>
    <xf numFmtId="0" fontId="13" fillId="52" borderId="33" xfId="111" applyFont="1" applyFill="1" applyBorder="1" applyAlignment="1">
      <alignment horizontal="center" vertical="center"/>
    </xf>
    <xf numFmtId="0" fontId="13" fillId="52" borderId="64" xfId="111" applyFont="1" applyFill="1" applyBorder="1" applyAlignment="1">
      <alignment vertical="center"/>
    </xf>
    <xf numFmtId="4" fontId="14" fillId="0" borderId="10" xfId="111" applyNumberFormat="1" applyFont="1" applyBorder="1" applyAlignment="1">
      <alignment horizontal="right" vertical="center"/>
    </xf>
    <xf numFmtId="4" fontId="14" fillId="0" borderId="0" xfId="111" applyNumberFormat="1" applyFont="1" applyAlignment="1">
      <alignment horizontal="right" vertical="center"/>
    </xf>
    <xf numFmtId="49" fontId="13" fillId="0" borderId="14" xfId="111" applyNumberFormat="1" applyFont="1" applyBorder="1" applyAlignment="1">
      <alignment horizontal="center" vertical="center"/>
    </xf>
    <xf numFmtId="49" fontId="13" fillId="0" borderId="16" xfId="111" applyNumberFormat="1" applyFont="1" applyBorder="1" applyAlignment="1">
      <alignment horizontal="center" vertical="center"/>
    </xf>
    <xf numFmtId="49" fontId="13" fillId="0" borderId="64" xfId="111" applyNumberFormat="1" applyFont="1" applyBorder="1" applyAlignment="1">
      <alignment horizontal="center" vertical="center"/>
    </xf>
    <xf numFmtId="0" fontId="13" fillId="0" borderId="64" xfId="111" applyFont="1" applyBorder="1" applyAlignment="1">
      <alignment horizontal="left" vertical="center"/>
    </xf>
    <xf numFmtId="0" fontId="14" fillId="0" borderId="27" xfId="111" applyFont="1" applyBorder="1" applyAlignment="1">
      <alignment vertical="center"/>
    </xf>
    <xf numFmtId="0" fontId="19" fillId="0" borderId="0" xfId="111" applyFont="1" applyAlignment="1">
      <alignment vertical="center"/>
    </xf>
    <xf numFmtId="4" fontId="99" fillId="0" borderId="0" xfId="0" applyNumberFormat="1" applyFont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3" fontId="19" fillId="0" borderId="56" xfId="0" applyNumberFormat="1" applyFont="1" applyBorder="1" applyAlignment="1">
      <alignment horizontal="center" vertical="center"/>
    </xf>
    <xf numFmtId="4" fontId="82" fillId="0" borderId="31" xfId="0" applyNumberFormat="1" applyFont="1" applyBorder="1" applyAlignment="1">
      <alignment vertical="center"/>
    </xf>
    <xf numFmtId="4" fontId="99" fillId="0" borderId="32" xfId="0" applyNumberFormat="1" applyFont="1" applyBorder="1" applyAlignment="1">
      <alignment vertical="center"/>
    </xf>
    <xf numFmtId="0" fontId="14" fillId="49" borderId="48" xfId="0" applyFont="1" applyFill="1" applyBorder="1" applyAlignment="1">
      <alignment vertical="center"/>
    </xf>
    <xf numFmtId="0" fontId="14" fillId="49" borderId="30" xfId="0" applyFont="1" applyFill="1" applyBorder="1" applyAlignment="1">
      <alignment vertical="center"/>
    </xf>
    <xf numFmtId="4" fontId="99" fillId="0" borderId="35" xfId="0" applyNumberFormat="1" applyFont="1" applyBorder="1" applyAlignment="1">
      <alignment vertical="center"/>
    </xf>
    <xf numFmtId="0" fontId="19" fillId="0" borderId="76" xfId="0" applyFont="1" applyBorder="1" applyAlignment="1">
      <alignment horizontal="center" vertical="center"/>
    </xf>
    <xf numFmtId="0" fontId="27" fillId="49" borderId="10" xfId="0" applyFont="1" applyFill="1" applyBorder="1" applyAlignment="1">
      <alignment horizontal="left" vertical="center"/>
    </xf>
    <xf numFmtId="0" fontId="19" fillId="48" borderId="24" xfId="0" applyFont="1" applyFill="1" applyBorder="1" applyAlignment="1">
      <alignment vertical="center"/>
    </xf>
    <xf numFmtId="0" fontId="19" fillId="48" borderId="65" xfId="0" applyFont="1" applyFill="1" applyBorder="1" applyAlignment="1">
      <alignment vertical="center"/>
    </xf>
    <xf numFmtId="0" fontId="19" fillId="48" borderId="65" xfId="0" applyFont="1" applyFill="1" applyBorder="1" applyAlignment="1">
      <alignment horizontal="left" vertical="center"/>
    </xf>
    <xf numFmtId="0" fontId="14" fillId="48" borderId="49" xfId="0" applyFont="1" applyFill="1" applyBorder="1" applyAlignment="1">
      <alignment vertical="center"/>
    </xf>
    <xf numFmtId="0" fontId="14" fillId="48" borderId="72" xfId="0" applyFont="1" applyFill="1" applyBorder="1" applyAlignment="1">
      <alignment vertical="center"/>
    </xf>
    <xf numFmtId="0" fontId="14" fillId="48" borderId="53" xfId="0" applyFont="1" applyFill="1" applyBorder="1" applyAlignment="1">
      <alignment horizontal="left" vertical="center"/>
    </xf>
    <xf numFmtId="0" fontId="14" fillId="48" borderId="31" xfId="0" applyFont="1" applyFill="1" applyBorder="1" applyAlignment="1">
      <alignment horizontal="left" vertical="center"/>
    </xf>
    <xf numFmtId="4" fontId="14" fillId="48" borderId="31" xfId="0" applyNumberFormat="1" applyFont="1" applyFill="1" applyBorder="1" applyAlignment="1">
      <alignment vertical="center"/>
    </xf>
    <xf numFmtId="4" fontId="14" fillId="48" borderId="32" xfId="0" applyNumberFormat="1" applyFont="1" applyFill="1" applyBorder="1" applyAlignment="1">
      <alignment vertical="center"/>
    </xf>
    <xf numFmtId="0" fontId="19" fillId="48" borderId="17" xfId="0" applyFont="1" applyFill="1" applyBorder="1" applyAlignment="1">
      <alignment horizontal="left" vertical="center"/>
    </xf>
    <xf numFmtId="4" fontId="19" fillId="48" borderId="17" xfId="0" applyNumberFormat="1" applyFont="1" applyFill="1" applyBorder="1" applyAlignment="1">
      <alignment vertical="center"/>
    </xf>
    <xf numFmtId="4" fontId="19" fillId="48" borderId="41" xfId="0" applyNumberFormat="1" applyFont="1" applyFill="1" applyBorder="1" applyAlignment="1">
      <alignment vertical="center"/>
    </xf>
    <xf numFmtId="49" fontId="19" fillId="0" borderId="42" xfId="116" applyNumberFormat="1" applyFont="1" applyBorder="1" applyAlignment="1">
      <alignment horizontal="right" vertical="center"/>
    </xf>
    <xf numFmtId="0" fontId="14" fillId="0" borderId="0" xfId="116" applyFont="1" applyAlignment="1">
      <alignment vertical="center" wrapText="1"/>
    </xf>
    <xf numFmtId="0" fontId="12" fillId="0" borderId="44" xfId="40" applyFont="1" applyBorder="1"/>
    <xf numFmtId="0" fontId="12" fillId="0" borderId="44" xfId="40" applyFont="1" applyBorder="1" applyAlignment="1">
      <alignment wrapText="1"/>
    </xf>
    <xf numFmtId="4" fontId="19" fillId="0" borderId="16" xfId="40" applyNumberFormat="1" applyFont="1" applyBorder="1" applyAlignment="1">
      <alignment vertical="center"/>
    </xf>
    <xf numFmtId="10" fontId="19" fillId="0" borderId="36" xfId="40" applyNumberFormat="1" applyFont="1" applyBorder="1" applyAlignment="1">
      <alignment vertical="center"/>
    </xf>
    <xf numFmtId="4" fontId="19" fillId="0" borderId="76" xfId="40" applyNumberFormat="1" applyFont="1" applyBorder="1" applyAlignment="1">
      <alignment vertical="center"/>
    </xf>
    <xf numFmtId="4" fontId="19" fillId="0" borderId="34" xfId="40" applyNumberFormat="1" applyFont="1" applyBorder="1" applyAlignment="1">
      <alignment vertical="center"/>
    </xf>
    <xf numFmtId="4" fontId="19" fillId="0" borderId="62" xfId="40" applyNumberFormat="1" applyFont="1" applyBorder="1" applyAlignment="1">
      <alignment vertical="center"/>
    </xf>
    <xf numFmtId="4" fontId="19" fillId="0" borderId="44" xfId="40" applyNumberFormat="1" applyFont="1" applyBorder="1" applyAlignment="1">
      <alignment vertical="center"/>
    </xf>
    <xf numFmtId="4" fontId="14" fillId="0" borderId="48" xfId="40" applyNumberFormat="1" applyFont="1" applyBorder="1" applyAlignment="1">
      <alignment vertical="center"/>
    </xf>
    <xf numFmtId="4" fontId="14" fillId="0" borderId="27" xfId="40" applyNumberFormat="1" applyFont="1" applyBorder="1" applyAlignment="1">
      <alignment vertical="center"/>
    </xf>
    <xf numFmtId="4" fontId="14" fillId="0" borderId="10" xfId="40" applyNumberFormat="1" applyFont="1" applyBorder="1" applyAlignment="1">
      <alignment vertical="center"/>
    </xf>
    <xf numFmtId="10" fontId="14" fillId="0" borderId="11" xfId="40" applyNumberFormat="1" applyFont="1" applyBorder="1" applyAlignment="1">
      <alignment vertical="center"/>
    </xf>
    <xf numFmtId="4" fontId="17" fillId="0" borderId="0" xfId="40" applyNumberFormat="1" applyFont="1" applyAlignment="1">
      <alignment horizontal="center"/>
    </xf>
    <xf numFmtId="165" fontId="13" fillId="0" borderId="17" xfId="111" applyNumberFormat="1" applyFont="1" applyBorder="1" applyAlignment="1">
      <alignment vertical="center" wrapText="1"/>
    </xf>
    <xf numFmtId="49" fontId="18" fillId="0" borderId="0" xfId="111" applyNumberFormat="1" applyFont="1" applyAlignment="1">
      <alignment horizontal="right"/>
    </xf>
    <xf numFmtId="10" fontId="19" fillId="0" borderId="40" xfId="40" applyNumberFormat="1" applyFont="1" applyBorder="1" applyAlignment="1">
      <alignment horizontal="center"/>
    </xf>
    <xf numFmtId="0" fontId="19" fillId="0" borderId="44" xfId="40" applyFont="1" applyBorder="1" applyAlignment="1">
      <alignment wrapText="1"/>
    </xf>
    <xf numFmtId="0" fontId="86" fillId="0" borderId="0" xfId="40" applyFont="1" applyAlignment="1">
      <alignment wrapText="1"/>
    </xf>
    <xf numFmtId="4" fontId="19" fillId="0" borderId="50" xfId="49" applyNumberFormat="1" applyFont="1" applyBorder="1" applyAlignment="1">
      <alignment vertical="center" wrapText="1"/>
    </xf>
    <xf numFmtId="4" fontId="19" fillId="0" borderId="37" xfId="49" applyNumberFormat="1" applyFont="1" applyBorder="1" applyAlignment="1">
      <alignment horizontal="right" vertical="center"/>
    </xf>
    <xf numFmtId="0" fontId="18" fillId="48" borderId="77" xfId="49" applyFont="1" applyFill="1" applyBorder="1" applyAlignment="1">
      <alignment horizontal="left" vertical="center" wrapText="1"/>
    </xf>
    <xf numFmtId="4" fontId="18" fillId="48" borderId="17" xfId="49" applyNumberFormat="1" applyFont="1" applyFill="1" applyBorder="1" applyAlignment="1">
      <alignment vertical="center" wrapText="1"/>
    </xf>
    <xf numFmtId="4" fontId="18" fillId="48" borderId="41" xfId="49" applyNumberFormat="1" applyFont="1" applyFill="1" applyBorder="1" applyAlignment="1">
      <alignment vertical="center" wrapText="1"/>
    </xf>
    <xf numFmtId="0" fontId="14" fillId="0" borderId="12" xfId="49" applyFont="1" applyBorder="1" applyAlignment="1">
      <alignment horizontal="center" vertical="center" wrapText="1"/>
    </xf>
    <xf numFmtId="4" fontId="14" fillId="0" borderId="10" xfId="49" applyNumberFormat="1" applyFont="1" applyBorder="1" applyAlignment="1">
      <alignment horizontal="center" vertical="center" wrapText="1"/>
    </xf>
    <xf numFmtId="4" fontId="14" fillId="0" borderId="11" xfId="49" applyNumberFormat="1" applyFont="1" applyBorder="1" applyAlignment="1">
      <alignment horizontal="center" vertical="center" wrapText="1"/>
    </xf>
    <xf numFmtId="4" fontId="13" fillId="0" borderId="34" xfId="51" applyNumberFormat="1" applyFont="1" applyBorder="1" applyAlignment="1">
      <alignment vertical="center"/>
    </xf>
    <xf numFmtId="0" fontId="13" fillId="0" borderId="38" xfId="51" applyFont="1" applyBorder="1" applyAlignment="1">
      <alignment vertical="center"/>
    </xf>
    <xf numFmtId="0" fontId="18" fillId="0" borderId="66" xfId="51" applyFont="1" applyBorder="1" applyAlignment="1">
      <alignment vertical="center"/>
    </xf>
    <xf numFmtId="0" fontId="18" fillId="0" borderId="65" xfId="51" applyFont="1" applyBorder="1" applyAlignment="1">
      <alignment vertical="center"/>
    </xf>
    <xf numFmtId="4" fontId="15" fillId="0" borderId="28" xfId="51" applyNumberFormat="1" applyFont="1" applyBorder="1" applyAlignment="1">
      <alignment horizontal="center" vertical="center"/>
    </xf>
    <xf numFmtId="4" fontId="120" fillId="0" borderId="10" xfId="51" applyNumberFormat="1" applyFont="1" applyBorder="1" applyAlignment="1">
      <alignment horizontal="right" vertical="center"/>
    </xf>
    <xf numFmtId="4" fontId="120" fillId="0" borderId="11" xfId="51" applyNumberFormat="1" applyFont="1" applyBorder="1" applyAlignment="1">
      <alignment horizontal="right" vertical="center"/>
    </xf>
    <xf numFmtId="0" fontId="117" fillId="0" borderId="0" xfId="0" applyFont="1" applyAlignment="1">
      <alignment vertical="center"/>
    </xf>
    <xf numFmtId="0" fontId="13" fillId="0" borderId="56" xfId="111" applyFont="1" applyBorder="1" applyAlignment="1">
      <alignment horizontal="center" vertical="center"/>
    </xf>
    <xf numFmtId="0" fontId="13" fillId="0" borderId="31" xfId="111" applyFont="1" applyBorder="1" applyAlignment="1">
      <alignment horizontal="center" vertical="center"/>
    </xf>
    <xf numFmtId="0" fontId="117" fillId="0" borderId="72" xfId="0" applyFont="1" applyBorder="1" applyAlignment="1">
      <alignment vertical="center"/>
    </xf>
    <xf numFmtId="0" fontId="15" fillId="0" borderId="27" xfId="0" applyFont="1" applyBorder="1" applyAlignment="1">
      <alignment horizontal="center"/>
    </xf>
    <xf numFmtId="4" fontId="13" fillId="0" borderId="60" xfId="0" applyNumberFormat="1" applyFont="1" applyBorder="1" applyAlignment="1">
      <alignment horizontal="right"/>
    </xf>
    <xf numFmtId="4" fontId="15" fillId="0" borderId="27" xfId="0" applyNumberFormat="1" applyFont="1" applyBorder="1" applyAlignment="1">
      <alignment horizontal="right"/>
    </xf>
    <xf numFmtId="4" fontId="13" fillId="0" borderId="31" xfId="0" applyNumberFormat="1" applyFont="1" applyBorder="1"/>
    <xf numFmtId="4" fontId="13" fillId="0" borderId="14" xfId="0" applyNumberFormat="1" applyFont="1" applyBorder="1"/>
    <xf numFmtId="0" fontId="117" fillId="0" borderId="43" xfId="0" applyFont="1" applyBorder="1" applyAlignment="1">
      <alignment vertical="center"/>
    </xf>
    <xf numFmtId="4" fontId="13" fillId="0" borderId="31" xfId="111" applyNumberFormat="1" applyFont="1" applyBorder="1" applyAlignment="1">
      <alignment vertical="center"/>
    </xf>
    <xf numFmtId="0" fontId="13" fillId="52" borderId="34" xfId="111" applyFont="1" applyFill="1" applyBorder="1" applyAlignment="1">
      <alignment horizontal="center" vertical="center"/>
    </xf>
    <xf numFmtId="4" fontId="13" fillId="52" borderId="34" xfId="111" applyNumberFormat="1" applyFont="1" applyFill="1" applyBorder="1" applyAlignment="1">
      <alignment vertical="center"/>
    </xf>
    <xf numFmtId="0" fontId="13" fillId="52" borderId="34" xfId="111" applyFont="1" applyFill="1" applyBorder="1" applyAlignment="1">
      <alignment horizontal="left" vertical="center"/>
    </xf>
    <xf numFmtId="4" fontId="83" fillId="0" borderId="15" xfId="111" applyNumberFormat="1" applyFont="1" applyBorder="1" applyAlignment="1">
      <alignment vertical="center"/>
    </xf>
    <xf numFmtId="4" fontId="83" fillId="0" borderId="14" xfId="111" applyNumberFormat="1" applyFont="1" applyBorder="1" applyAlignment="1">
      <alignment vertical="center"/>
    </xf>
    <xf numFmtId="0" fontId="13" fillId="52" borderId="76" xfId="111" applyFont="1" applyFill="1" applyBorder="1" applyAlignment="1">
      <alignment horizontal="center" vertical="center"/>
    </xf>
    <xf numFmtId="0" fontId="13" fillId="52" borderId="62" xfId="111" applyFont="1" applyFill="1" applyBorder="1" applyAlignment="1">
      <alignment horizontal="left" vertical="center"/>
    </xf>
    <xf numFmtId="4" fontId="13" fillId="0" borderId="33" xfId="111" applyNumberFormat="1" applyFont="1" applyBorder="1" applyAlignment="1">
      <alignment horizontal="right" vertical="center"/>
    </xf>
    <xf numFmtId="4" fontId="13" fillId="52" borderId="33" xfId="111" applyNumberFormat="1" applyFont="1" applyFill="1" applyBorder="1" applyAlignment="1">
      <alignment horizontal="right" vertical="center"/>
    </xf>
    <xf numFmtId="0" fontId="13" fillId="0" borderId="76" xfId="111" applyFont="1" applyBorder="1" applyAlignment="1">
      <alignment horizontal="center" vertical="center"/>
    </xf>
    <xf numFmtId="0" fontId="83" fillId="0" borderId="34" xfId="111" applyFont="1" applyBorder="1" applyAlignment="1">
      <alignment horizontal="center" vertical="center"/>
    </xf>
    <xf numFmtId="0" fontId="83" fillId="0" borderId="34" xfId="111" applyFont="1" applyBorder="1" applyAlignment="1">
      <alignment vertical="center"/>
    </xf>
    <xf numFmtId="4" fontId="83" fillId="0" borderId="34" xfId="111" applyNumberFormat="1" applyFont="1" applyBorder="1" applyAlignment="1">
      <alignment vertical="center"/>
    </xf>
    <xf numFmtId="4" fontId="13" fillId="52" borderId="33" xfId="111" applyNumberFormat="1" applyFont="1" applyFill="1" applyBorder="1" applyAlignment="1">
      <alignment vertical="center"/>
    </xf>
    <xf numFmtId="4" fontId="19" fillId="0" borderId="15" xfId="111" applyNumberFormat="1" applyFont="1" applyBorder="1" applyAlignment="1">
      <alignment vertical="center"/>
    </xf>
    <xf numFmtId="4" fontId="19" fillId="0" borderId="14" xfId="111" applyNumberFormat="1" applyFont="1" applyBorder="1" applyAlignment="1">
      <alignment vertical="center"/>
    </xf>
    <xf numFmtId="4" fontId="14" fillId="0" borderId="15" xfId="111" applyNumberFormat="1" applyFont="1" applyBorder="1" applyAlignment="1">
      <alignment vertical="center"/>
    </xf>
    <xf numFmtId="49" fontId="19" fillId="0" borderId="15" xfId="111" applyNumberFormat="1" applyFont="1" applyBorder="1" applyAlignment="1">
      <alignment horizontal="center" vertical="center"/>
    </xf>
    <xf numFmtId="0" fontId="19" fillId="50" borderId="15" xfId="111" applyFont="1" applyFill="1" applyBorder="1" applyAlignment="1">
      <alignment horizontal="center" vertical="center"/>
    </xf>
    <xf numFmtId="0" fontId="19" fillId="0" borderId="15" xfId="111" applyFont="1" applyBorder="1" applyAlignment="1">
      <alignment vertical="center"/>
    </xf>
    <xf numFmtId="4" fontId="19" fillId="0" borderId="15" xfId="111" applyNumberFormat="1" applyFont="1" applyBorder="1" applyAlignment="1">
      <alignment horizontal="right"/>
    </xf>
    <xf numFmtId="49" fontId="19" fillId="0" borderId="14" xfId="111" applyNumberFormat="1" applyFont="1" applyBorder="1" applyAlignment="1">
      <alignment horizontal="center" vertical="center"/>
    </xf>
    <xf numFmtId="0" fontId="19" fillId="0" borderId="14" xfId="111" applyFont="1" applyBorder="1" applyAlignment="1">
      <alignment vertical="center" wrapText="1"/>
    </xf>
    <xf numFmtId="4" fontId="19" fillId="0" borderId="14" xfId="111" applyNumberFormat="1" applyFont="1" applyBorder="1" applyAlignment="1">
      <alignment horizontal="right"/>
    </xf>
    <xf numFmtId="49" fontId="19" fillId="0" borderId="14" xfId="111" applyNumberFormat="1" applyFont="1" applyBorder="1" applyAlignment="1">
      <alignment horizontal="center" vertical="center" wrapText="1"/>
    </xf>
    <xf numFmtId="4" fontId="14" fillId="0" borderId="15" xfId="111" applyNumberFormat="1" applyFont="1" applyBorder="1" applyAlignment="1">
      <alignment horizontal="right" vertical="center"/>
    </xf>
    <xf numFmtId="16" fontId="19" fillId="0" borderId="0" xfId="115" applyNumberFormat="1" applyFont="1" applyAlignment="1">
      <alignment vertical="center"/>
    </xf>
    <xf numFmtId="49" fontId="19" fillId="0" borderId="0" xfId="115" applyNumberFormat="1" applyFont="1" applyAlignment="1">
      <alignment horizontal="center" vertical="center"/>
    </xf>
    <xf numFmtId="4" fontId="19" fillId="0" borderId="0" xfId="115" applyNumberFormat="1" applyFont="1" applyAlignment="1">
      <alignment vertical="center"/>
    </xf>
    <xf numFmtId="10" fontId="19" fillId="0" borderId="0" xfId="115" applyNumberFormat="1" applyFont="1" applyAlignment="1">
      <alignment vertical="center"/>
    </xf>
    <xf numFmtId="0" fontId="19" fillId="0" borderId="58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4" fontId="19" fillId="0" borderId="37" xfId="0" applyNumberFormat="1" applyFont="1" applyBorder="1" applyAlignment="1">
      <alignment vertical="center"/>
    </xf>
    <xf numFmtId="4" fontId="19" fillId="0" borderId="17" xfId="0" applyNumberFormat="1" applyFont="1" applyBorder="1" applyAlignment="1">
      <alignment vertical="center"/>
    </xf>
    <xf numFmtId="0" fontId="19" fillId="0" borderId="16" xfId="111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62" xfId="0" applyFont="1" applyBorder="1" applyAlignment="1">
      <alignment horizontal="left" vertical="center" wrapText="1"/>
    </xf>
    <xf numFmtId="4" fontId="19" fillId="0" borderId="63" xfId="0" applyNumberFormat="1" applyFont="1" applyBorder="1" applyAlignment="1">
      <alignment vertical="center"/>
    </xf>
    <xf numFmtId="0" fontId="13" fillId="0" borderId="0" xfId="0" applyFont="1" applyAlignment="1">
      <alignment vertical="top" wrapText="1"/>
    </xf>
    <xf numFmtId="4" fontId="19" fillId="0" borderId="33" xfId="0" applyNumberFormat="1" applyFont="1" applyBorder="1" applyAlignment="1">
      <alignment vertical="center"/>
    </xf>
    <xf numFmtId="0" fontId="19" fillId="0" borderId="77" xfId="0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" fontId="19" fillId="49" borderId="65" xfId="0" applyNumberFormat="1" applyFont="1" applyFill="1" applyBorder="1" applyAlignment="1">
      <alignment vertical="center"/>
    </xf>
    <xf numFmtId="14" fontId="19" fillId="0" borderId="17" xfId="111" applyNumberFormat="1" applyFont="1" applyBorder="1" applyAlignment="1">
      <alignment horizontal="center" vertical="center"/>
    </xf>
    <xf numFmtId="0" fontId="19" fillId="0" borderId="17" xfId="111" applyFont="1" applyBorder="1" applyAlignment="1">
      <alignment horizontal="center" vertical="center"/>
    </xf>
    <xf numFmtId="0" fontId="19" fillId="49" borderId="24" xfId="0" applyFont="1" applyFill="1" applyBorder="1" applyAlignment="1">
      <alignment horizontal="left" vertical="center"/>
    </xf>
    <xf numFmtId="0" fontId="19" fillId="49" borderId="65" xfId="0" applyFont="1" applyFill="1" applyBorder="1" applyAlignment="1">
      <alignment horizontal="left" vertical="center"/>
    </xf>
    <xf numFmtId="4" fontId="19" fillId="49" borderId="25" xfId="0" applyNumberFormat="1" applyFont="1" applyFill="1" applyBorder="1" applyAlignment="1">
      <alignment vertical="center"/>
    </xf>
    <xf numFmtId="0" fontId="14" fillId="49" borderId="49" xfId="0" applyFont="1" applyFill="1" applyBorder="1" applyAlignment="1">
      <alignment horizontal="left" vertical="center"/>
    </xf>
    <xf numFmtId="0" fontId="14" fillId="49" borderId="72" xfId="0" applyFont="1" applyFill="1" applyBorder="1" applyAlignment="1">
      <alignment horizontal="left" vertical="center"/>
    </xf>
    <xf numFmtId="4" fontId="14" fillId="49" borderId="31" xfId="0" applyNumberFormat="1" applyFont="1" applyFill="1" applyBorder="1" applyAlignment="1">
      <alignment vertical="center"/>
    </xf>
    <xf numFmtId="4" fontId="14" fillId="49" borderId="32" xfId="0" applyNumberFormat="1" applyFont="1" applyFill="1" applyBorder="1" applyAlignment="1">
      <alignment vertical="center"/>
    </xf>
    <xf numFmtId="4" fontId="14" fillId="49" borderId="72" xfId="0" applyNumberFormat="1" applyFont="1" applyFill="1" applyBorder="1" applyAlignment="1">
      <alignment vertical="center"/>
    </xf>
    <xf numFmtId="0" fontId="19" fillId="49" borderId="65" xfId="0" applyFont="1" applyFill="1" applyBorder="1" applyAlignment="1">
      <alignment vertical="center"/>
    </xf>
    <xf numFmtId="0" fontId="19" fillId="49" borderId="78" xfId="0" applyFont="1" applyFill="1" applyBorder="1" applyAlignment="1">
      <alignment vertical="center"/>
    </xf>
    <xf numFmtId="0" fontId="14" fillId="49" borderId="53" xfId="0" applyFont="1" applyFill="1" applyBorder="1" applyAlignment="1">
      <alignment horizontal="left" vertical="center"/>
    </xf>
    <xf numFmtId="0" fontId="14" fillId="49" borderId="24" xfId="0" applyFont="1" applyFill="1" applyBorder="1" applyAlignment="1">
      <alignment horizontal="left" vertical="center"/>
    </xf>
    <xf numFmtId="0" fontId="14" fillId="49" borderId="65" xfId="0" applyFont="1" applyFill="1" applyBorder="1" applyAlignment="1">
      <alignment horizontal="left" vertical="center"/>
    </xf>
    <xf numFmtId="0" fontId="14" fillId="49" borderId="78" xfId="0" applyFont="1" applyFill="1" applyBorder="1" applyAlignment="1">
      <alignment horizontal="left" vertical="center"/>
    </xf>
    <xf numFmtId="0" fontId="19" fillId="49" borderId="65" xfId="0" applyFont="1" applyFill="1" applyBorder="1" applyAlignment="1">
      <alignment horizontal="center" vertical="center"/>
    </xf>
    <xf numFmtId="0" fontId="19" fillId="49" borderId="78" xfId="0" applyFont="1" applyFill="1" applyBorder="1" applyAlignment="1">
      <alignment horizontal="left" vertical="center"/>
    </xf>
    <xf numFmtId="0" fontId="14" fillId="49" borderId="57" xfId="0" applyFont="1" applyFill="1" applyBorder="1" applyAlignment="1">
      <alignment horizontal="center" vertical="center"/>
    </xf>
    <xf numFmtId="0" fontId="19" fillId="48" borderId="65" xfId="0" applyFont="1" applyFill="1" applyBorder="1" applyAlignment="1">
      <alignment horizontal="center" vertical="center"/>
    </xf>
    <xf numFmtId="0" fontId="56" fillId="48" borderId="65" xfId="0" applyFont="1" applyFill="1" applyBorder="1" applyAlignment="1">
      <alignment horizontal="center" vertical="center"/>
    </xf>
    <xf numFmtId="0" fontId="14" fillId="48" borderId="72" xfId="0" applyFont="1" applyFill="1" applyBorder="1" applyAlignment="1">
      <alignment horizontal="center" vertical="center"/>
    </xf>
    <xf numFmtId="4" fontId="14" fillId="49" borderId="73" xfId="0" applyNumberFormat="1" applyFont="1" applyFill="1" applyBorder="1" applyAlignment="1">
      <alignment vertical="center"/>
    </xf>
    <xf numFmtId="0" fontId="56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14" fontId="56" fillId="0" borderId="33" xfId="0" applyNumberFormat="1" applyFont="1" applyBorder="1" applyAlignment="1">
      <alignment horizontal="center" vertical="center"/>
    </xf>
    <xf numFmtId="0" fontId="56" fillId="0" borderId="29" xfId="0" applyFont="1" applyBorder="1" applyAlignment="1">
      <alignment horizontal="center" vertical="center"/>
    </xf>
    <xf numFmtId="4" fontId="19" fillId="0" borderId="40" xfId="0" applyNumberFormat="1" applyFont="1" applyBorder="1" applyAlignment="1">
      <alignment vertical="center"/>
    </xf>
    <xf numFmtId="0" fontId="19" fillId="0" borderId="58" xfId="48" applyFont="1" applyBorder="1" applyAlignment="1">
      <alignment horizontal="center" vertical="center" wrapText="1"/>
    </xf>
    <xf numFmtId="49" fontId="19" fillId="0" borderId="60" xfId="48" applyNumberFormat="1" applyFont="1" applyBorder="1" applyAlignment="1">
      <alignment horizontal="center" vertical="center" wrapText="1"/>
    </xf>
    <xf numFmtId="2" fontId="19" fillId="0" borderId="60" xfId="48" applyNumberFormat="1" applyFont="1" applyBorder="1" applyAlignment="1">
      <alignment horizontal="center" vertical="center" wrapText="1"/>
    </xf>
    <xf numFmtId="4" fontId="54" fillId="0" borderId="14" xfId="122" applyNumberFormat="1" applyFont="1" applyBorder="1" applyAlignment="1">
      <alignment vertical="center"/>
    </xf>
    <xf numFmtId="4" fontId="54" fillId="0" borderId="37" xfId="122" applyNumberFormat="1" applyFont="1" applyBorder="1" applyAlignment="1">
      <alignment vertical="center"/>
    </xf>
    <xf numFmtId="0" fontId="53" fillId="0" borderId="0" xfId="48" applyFont="1" applyAlignment="1">
      <alignment vertical="center"/>
    </xf>
    <xf numFmtId="0" fontId="19" fillId="0" borderId="50" xfId="48" applyFont="1" applyBorder="1" applyAlignment="1">
      <alignment horizontal="center" vertical="center" wrapText="1"/>
    </xf>
    <xf numFmtId="49" fontId="19" fillId="0" borderId="16" xfId="48" applyNumberFormat="1" applyFont="1" applyBorder="1" applyAlignment="1">
      <alignment horizontal="center" vertical="center" wrapText="1"/>
    </xf>
    <xf numFmtId="49" fontId="19" fillId="0" borderId="62" xfId="48" applyNumberFormat="1" applyFont="1" applyBorder="1" applyAlignment="1">
      <alignment horizontal="center" vertical="center" wrapText="1"/>
    </xf>
    <xf numFmtId="49" fontId="19" fillId="0" borderId="14" xfId="48" applyNumberFormat="1" applyFont="1" applyBorder="1" applyAlignment="1">
      <alignment horizontal="center" vertical="center" wrapText="1"/>
    </xf>
    <xf numFmtId="2" fontId="19" fillId="0" borderId="16" xfId="48" applyNumberFormat="1" applyFont="1" applyBorder="1" applyAlignment="1">
      <alignment horizontal="center" vertical="center" wrapText="1"/>
    </xf>
    <xf numFmtId="4" fontId="54" fillId="0" borderId="35" xfId="122" applyNumberFormat="1" applyFont="1" applyBorder="1" applyAlignment="1">
      <alignment vertical="center"/>
    </xf>
    <xf numFmtId="49" fontId="19" fillId="0" borderId="15" xfId="48" applyNumberFormat="1" applyFont="1" applyBorder="1" applyAlignment="1">
      <alignment horizontal="center" vertical="center" wrapText="1"/>
    </xf>
    <xf numFmtId="2" fontId="19" fillId="0" borderId="15" xfId="48" applyNumberFormat="1" applyFont="1" applyBorder="1" applyAlignment="1">
      <alignment horizontal="center" vertical="center" wrapText="1"/>
    </xf>
    <xf numFmtId="4" fontId="54" fillId="0" borderId="15" xfId="122" applyNumberFormat="1" applyFont="1" applyBorder="1" applyAlignment="1">
      <alignment vertical="center"/>
    </xf>
    <xf numFmtId="49" fontId="19" fillId="0" borderId="64" xfId="48" applyNumberFormat="1" applyFont="1" applyBorder="1" applyAlignment="1">
      <alignment horizontal="center" vertical="center" wrapText="1"/>
    </xf>
    <xf numFmtId="4" fontId="54" fillId="0" borderId="36" xfId="122" applyNumberFormat="1" applyFont="1" applyBorder="1" applyAlignment="1">
      <alignment vertical="center"/>
    </xf>
    <xf numFmtId="2" fontId="19" fillId="0" borderId="14" xfId="48" applyNumberFormat="1" applyFont="1" applyBorder="1" applyAlignment="1">
      <alignment horizontal="center" vertical="center" wrapText="1"/>
    </xf>
    <xf numFmtId="4" fontId="54" fillId="0" borderId="0" xfId="122" applyNumberFormat="1" applyFont="1" applyAlignment="1">
      <alignment vertical="center"/>
    </xf>
    <xf numFmtId="0" fontId="19" fillId="0" borderId="77" xfId="48" applyFont="1" applyBorder="1" applyAlignment="1">
      <alignment horizontal="center" vertical="center" wrapText="1"/>
    </xf>
    <xf numFmtId="49" fontId="19" fillId="0" borderId="17" xfId="48" applyNumberFormat="1" applyFont="1" applyBorder="1" applyAlignment="1">
      <alignment horizontal="center" vertical="center" wrapText="1"/>
    </xf>
    <xf numFmtId="2" fontId="19" fillId="0" borderId="17" xfId="48" applyNumberFormat="1" applyFont="1" applyBorder="1" applyAlignment="1">
      <alignment horizontal="center" vertical="center" wrapText="1"/>
    </xf>
    <xf numFmtId="4" fontId="54" fillId="0" borderId="17" xfId="122" applyNumberFormat="1" applyFont="1" applyBorder="1" applyAlignment="1">
      <alignment vertical="center"/>
    </xf>
    <xf numFmtId="4" fontId="54" fillId="0" borderId="41" xfId="122" applyNumberFormat="1" applyFont="1" applyBorder="1" applyAlignment="1">
      <alignment vertical="center"/>
    </xf>
    <xf numFmtId="49" fontId="19" fillId="0" borderId="34" xfId="48" applyNumberFormat="1" applyFont="1" applyBorder="1" applyAlignment="1">
      <alignment horizontal="center" vertical="center" wrapText="1"/>
    </xf>
    <xf numFmtId="2" fontId="19" fillId="0" borderId="34" xfId="48" applyNumberFormat="1" applyFont="1" applyBorder="1" applyAlignment="1">
      <alignment horizontal="center" vertical="center" wrapText="1"/>
    </xf>
    <xf numFmtId="4" fontId="54" fillId="0" borderId="34" xfId="122" applyNumberFormat="1" applyFont="1" applyBorder="1" applyAlignment="1">
      <alignment vertical="center"/>
    </xf>
    <xf numFmtId="4" fontId="53" fillId="0" borderId="0" xfId="48" applyNumberFormat="1" applyFont="1" applyAlignment="1">
      <alignment vertical="center"/>
    </xf>
    <xf numFmtId="0" fontId="19" fillId="0" borderId="0" xfId="48" applyFont="1" applyAlignment="1">
      <alignment horizontal="center" vertical="center" wrapText="1"/>
    </xf>
    <xf numFmtId="0" fontId="19" fillId="0" borderId="0" xfId="48" applyFont="1" applyAlignment="1">
      <alignment horizontal="left" vertical="center" wrapText="1"/>
    </xf>
    <xf numFmtId="49" fontId="19" fillId="0" borderId="0" xfId="48" applyNumberFormat="1" applyFont="1" applyAlignment="1">
      <alignment horizontal="center" vertical="center" wrapText="1"/>
    </xf>
    <xf numFmtId="2" fontId="19" fillId="0" borderId="0" xfId="48" applyNumberFormat="1" applyFont="1" applyAlignment="1">
      <alignment horizontal="center" vertical="center" wrapText="1"/>
    </xf>
    <xf numFmtId="0" fontId="63" fillId="0" borderId="0" xfId="111" applyFont="1"/>
    <xf numFmtId="49" fontId="63" fillId="0" borderId="0" xfId="40" applyNumberFormat="1" applyFont="1" applyAlignment="1">
      <alignment horizontal="right"/>
    </xf>
    <xf numFmtId="0" fontId="12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5" fontId="14" fillId="58" borderId="13" xfId="111" applyNumberFormat="1" applyFont="1" applyFill="1" applyBorder="1" applyAlignment="1">
      <alignment horizontal="right" vertical="center" wrapText="1"/>
    </xf>
    <xf numFmtId="165" fontId="14" fillId="58" borderId="26" xfId="111" applyNumberFormat="1" applyFont="1" applyFill="1" applyBorder="1" applyAlignment="1">
      <alignment horizontal="right" vertical="center" wrapText="1"/>
    </xf>
    <xf numFmtId="165" fontId="14" fillId="58" borderId="19" xfId="111" applyNumberFormat="1" applyFont="1" applyFill="1" applyBorder="1" applyAlignment="1">
      <alignment horizontal="right" vertical="center" wrapText="1"/>
    </xf>
    <xf numFmtId="166" fontId="15" fillId="0" borderId="48" xfId="115" applyNumberFormat="1" applyFont="1" applyBorder="1" applyAlignment="1">
      <alignment horizontal="center" vertical="center"/>
    </xf>
    <xf numFmtId="0" fontId="19" fillId="0" borderId="14" xfId="48" applyFont="1" applyBorder="1" applyAlignment="1">
      <alignment vertical="center"/>
    </xf>
    <xf numFmtId="0" fontId="13" fillId="0" borderId="98" xfId="51" applyFont="1" applyBorder="1" applyAlignment="1">
      <alignment vertical="center"/>
    </xf>
    <xf numFmtId="0" fontId="15" fillId="0" borderId="27" xfId="51" applyFont="1" applyBorder="1" applyAlignment="1">
      <alignment horizontal="center" vertical="center"/>
    </xf>
    <xf numFmtId="4" fontId="15" fillId="0" borderId="27" xfId="51" applyNumberFormat="1" applyFont="1" applyBorder="1" applyAlignment="1">
      <alignment horizontal="right" vertical="center"/>
    </xf>
    <xf numFmtId="4" fontId="15" fillId="0" borderId="57" xfId="51" applyNumberFormat="1" applyFont="1" applyBorder="1" applyAlignment="1">
      <alignment horizontal="right" vertical="center"/>
    </xf>
    <xf numFmtId="4" fontId="13" fillId="0" borderId="60" xfId="51" applyNumberFormat="1" applyFont="1" applyBorder="1" applyAlignment="1">
      <alignment vertical="center"/>
    </xf>
    <xf numFmtId="4" fontId="13" fillId="0" borderId="16" xfId="51" applyNumberFormat="1" applyFont="1" applyBorder="1" applyAlignment="1">
      <alignment vertical="center"/>
    </xf>
    <xf numFmtId="4" fontId="15" fillId="0" borderId="16" xfId="51" applyNumberFormat="1" applyFont="1" applyBorder="1" applyAlignment="1">
      <alignment horizontal="right" vertical="center"/>
    </xf>
    <xf numFmtId="4" fontId="13" fillId="0" borderId="16" xfId="51" applyNumberFormat="1" applyFont="1" applyBorder="1" applyAlignment="1">
      <alignment horizontal="right" vertical="center"/>
    </xf>
    <xf numFmtId="4" fontId="15" fillId="0" borderId="16" xfId="51" applyNumberFormat="1" applyFont="1" applyBorder="1" applyAlignment="1">
      <alignment vertical="center"/>
    </xf>
    <xf numFmtId="4" fontId="15" fillId="0" borderId="27" xfId="51" applyNumberFormat="1" applyFont="1" applyBorder="1" applyAlignment="1">
      <alignment vertical="center"/>
    </xf>
    <xf numFmtId="4" fontId="15" fillId="0" borderId="26" xfId="51" applyNumberFormat="1" applyFont="1" applyBorder="1" applyAlignment="1">
      <alignment horizontal="right" vertical="center"/>
    </xf>
    <xf numFmtId="4" fontId="15" fillId="0" borderId="66" xfId="51" applyNumberFormat="1" applyFont="1" applyBorder="1" applyAlignment="1">
      <alignment horizontal="right" vertical="center"/>
    </xf>
    <xf numFmtId="4" fontId="13" fillId="0" borderId="36" xfId="51" applyNumberFormat="1" applyFont="1" applyBorder="1" applyAlignment="1">
      <alignment horizontal="center" vertical="center"/>
    </xf>
    <xf numFmtId="4" fontId="115" fillId="0" borderId="0" xfId="0" applyNumberFormat="1" applyFont="1" applyAlignment="1">
      <alignment vertical="center"/>
    </xf>
    <xf numFmtId="4" fontId="60" fillId="0" borderId="0" xfId="0" applyNumberFormat="1" applyFont="1" applyAlignment="1">
      <alignment vertical="center"/>
    </xf>
    <xf numFmtId="4" fontId="15" fillId="0" borderId="69" xfId="51" applyNumberFormat="1" applyFont="1" applyBorder="1" applyAlignment="1">
      <alignment horizontal="center" vertical="center"/>
    </xf>
    <xf numFmtId="4" fontId="15" fillId="0" borderId="73" xfId="51" applyNumberFormat="1" applyFont="1" applyBorder="1" applyAlignment="1">
      <alignment horizontal="center" vertical="center"/>
    </xf>
    <xf numFmtId="0" fontId="19" fillId="0" borderId="44" xfId="0" applyFont="1" applyBorder="1" applyAlignment="1">
      <alignment wrapText="1"/>
    </xf>
    <xf numFmtId="0" fontId="19" fillId="0" borderId="42" xfId="115" applyFont="1" applyBorder="1" applyAlignment="1">
      <alignment horizontal="left" wrapText="1"/>
    </xf>
    <xf numFmtId="4" fontId="19" fillId="0" borderId="58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4" fontId="19" fillId="0" borderId="36" xfId="115" applyNumberFormat="1" applyFont="1" applyBorder="1" applyAlignment="1">
      <alignment horizontal="center" vertical="center"/>
    </xf>
    <xf numFmtId="4" fontId="14" fillId="48" borderId="48" xfId="115" applyNumberFormat="1" applyFont="1" applyFill="1" applyBorder="1"/>
    <xf numFmtId="49" fontId="13" fillId="0" borderId="0" xfId="43" applyNumberFormat="1" applyFont="1" applyAlignment="1">
      <alignment horizontal="justify" vertical="center" wrapText="1"/>
    </xf>
    <xf numFmtId="0" fontId="13" fillId="0" borderId="64" xfId="111" applyFont="1" applyBorder="1" applyAlignment="1">
      <alignment vertical="center"/>
    </xf>
    <xf numFmtId="4" fontId="13" fillId="0" borderId="33" xfId="111" applyNumberFormat="1" applyFont="1" applyBorder="1" applyAlignment="1">
      <alignment vertical="center"/>
    </xf>
    <xf numFmtId="0" fontId="13" fillId="0" borderId="72" xfId="111" applyFont="1" applyBorder="1" applyAlignment="1">
      <alignment vertical="center"/>
    </xf>
    <xf numFmtId="4" fontId="83" fillId="0" borderId="31" xfId="111" applyNumberFormat="1" applyFont="1" applyBorder="1" applyAlignment="1">
      <alignment vertical="center"/>
    </xf>
    <xf numFmtId="49" fontId="13" fillId="0" borderId="29" xfId="111" applyNumberFormat="1" applyFont="1" applyBorder="1" applyAlignment="1">
      <alignment horizontal="center" vertical="center"/>
    </xf>
    <xf numFmtId="0" fontId="19" fillId="0" borderId="38" xfId="48" applyFont="1" applyBorder="1" applyAlignment="1">
      <alignment horizontal="center" vertical="center" wrapText="1"/>
    </xf>
    <xf numFmtId="0" fontId="91" fillId="0" borderId="0" xfId="111" applyFont="1" applyAlignment="1">
      <alignment horizontal="right" wrapText="1"/>
    </xf>
    <xf numFmtId="4" fontId="16" fillId="0" borderId="0" xfId="51" applyNumberFormat="1" applyFont="1"/>
    <xf numFmtId="4" fontId="83" fillId="0" borderId="14" xfId="51" applyNumberFormat="1" applyFont="1" applyBorder="1" applyAlignment="1">
      <alignment vertical="center"/>
    </xf>
    <xf numFmtId="4" fontId="15" fillId="0" borderId="25" xfId="51" applyNumberFormat="1" applyFont="1" applyBorder="1" applyAlignment="1">
      <alignment horizontal="right" vertical="center"/>
    </xf>
    <xf numFmtId="4" fontId="15" fillId="0" borderId="37" xfId="51" applyNumberFormat="1" applyFont="1" applyBorder="1" applyAlignment="1">
      <alignment horizontal="center" vertical="center"/>
    </xf>
    <xf numFmtId="4" fontId="55" fillId="0" borderId="0" xfId="0" applyNumberFormat="1" applyFont="1" applyAlignment="1">
      <alignment horizontal="center" vertical="center"/>
    </xf>
    <xf numFmtId="0" fontId="82" fillId="0" borderId="0" xfId="151" applyFont="1" applyAlignment="1">
      <alignment horizontal="left" vertical="center" wrapText="1"/>
    </xf>
    <xf numFmtId="4" fontId="82" fillId="0" borderId="0" xfId="151" applyNumberFormat="1" applyFont="1" applyAlignment="1">
      <alignment horizontal="right" vertical="center" wrapText="1"/>
    </xf>
    <xf numFmtId="0" fontId="84" fillId="0" borderId="0" xfId="152" applyFont="1" applyAlignment="1">
      <alignment vertical="center"/>
    </xf>
    <xf numFmtId="49" fontId="85" fillId="0" borderId="0" xfId="151" applyNumberFormat="1" applyFont="1" applyAlignment="1">
      <alignment horizontal="right" vertical="center"/>
    </xf>
    <xf numFmtId="0" fontId="2" fillId="0" borderId="0" xfId="152"/>
    <xf numFmtId="4" fontId="84" fillId="0" borderId="0" xfId="151" applyNumberFormat="1" applyFont="1" applyAlignment="1">
      <alignment horizontal="right" vertical="center" wrapText="1"/>
    </xf>
    <xf numFmtId="4" fontId="84" fillId="0" borderId="0" xfId="152" applyNumberFormat="1" applyFont="1" applyAlignment="1">
      <alignment vertical="center"/>
    </xf>
    <xf numFmtId="0" fontId="105" fillId="0" borderId="0" xfId="151" applyFont="1" applyAlignment="1">
      <alignment horizontal="left" vertical="center"/>
    </xf>
    <xf numFmtId="0" fontId="105" fillId="0" borderId="0" xfId="151" applyFont="1" applyAlignment="1">
      <alignment horizontal="left" vertical="center" wrapText="1"/>
    </xf>
    <xf numFmtId="4" fontId="127" fillId="0" borderId="0" xfId="152" applyNumberFormat="1" applyFont="1"/>
    <xf numFmtId="0" fontId="105" fillId="0" borderId="0" xfId="151" applyFont="1" applyAlignment="1">
      <alignment horizontal="right" vertical="center"/>
    </xf>
    <xf numFmtId="0" fontId="114" fillId="53" borderId="16" xfId="151" applyFont="1" applyFill="1" applyBorder="1" applyAlignment="1">
      <alignment horizontal="left" vertical="center"/>
    </xf>
    <xf numFmtId="0" fontId="94" fillId="53" borderId="34" xfId="151" applyFont="1" applyFill="1" applyBorder="1" applyAlignment="1">
      <alignment horizontal="center" vertical="center" wrapText="1"/>
    </xf>
    <xf numFmtId="4" fontId="94" fillId="53" borderId="34" xfId="151" applyNumberFormat="1" applyFont="1" applyFill="1" applyBorder="1" applyAlignment="1">
      <alignment horizontal="center" vertical="center" wrapText="1"/>
    </xf>
    <xf numFmtId="4" fontId="123" fillId="0" borderId="14" xfId="151" applyNumberFormat="1" applyFont="1" applyBorder="1" applyAlignment="1">
      <alignment vertical="center"/>
    </xf>
    <xf numFmtId="0" fontId="95" fillId="54" borderId="14" xfId="151" applyFont="1" applyFill="1" applyBorder="1" applyAlignment="1">
      <alignment horizontal="left" vertical="center"/>
    </xf>
    <xf numFmtId="0" fontId="95" fillId="54" borderId="14" xfId="151" applyFont="1" applyFill="1" applyBorder="1" applyAlignment="1">
      <alignment vertical="center" wrapText="1"/>
    </xf>
    <xf numFmtId="4" fontId="95" fillId="54" borderId="14" xfId="151" applyNumberFormat="1" applyFont="1" applyFill="1" applyBorder="1" applyAlignment="1">
      <alignment horizontal="right" vertical="center"/>
    </xf>
    <xf numFmtId="0" fontId="116" fillId="0" borderId="14" xfId="151" applyFont="1" applyBorder="1" applyAlignment="1">
      <alignment horizontal="center" vertical="center"/>
    </xf>
    <xf numFmtId="0" fontId="96" fillId="59" borderId="14" xfId="151" applyFont="1" applyFill="1" applyBorder="1" applyAlignment="1">
      <alignment horizontal="left" vertical="center" wrapText="1"/>
    </xf>
    <xf numFmtId="4" fontId="116" fillId="59" borderId="14" xfId="151" applyNumberFormat="1" applyFont="1" applyFill="1" applyBorder="1" applyAlignment="1">
      <alignment horizontal="right" vertical="center"/>
    </xf>
    <xf numFmtId="0" fontId="83" fillId="0" borderId="14" xfId="152" applyFont="1" applyBorder="1" applyAlignment="1">
      <alignment horizontal="center" vertical="center"/>
    </xf>
    <xf numFmtId="0" fontId="13" fillId="0" borderId="14" xfId="152" applyFont="1" applyBorder="1" applyAlignment="1">
      <alignment horizontal="left" vertical="center" wrapText="1"/>
    </xf>
    <xf numFmtId="4" fontId="83" fillId="0" borderId="14" xfId="152" applyNumberFormat="1" applyFont="1" applyBorder="1" applyAlignment="1">
      <alignment vertical="center"/>
    </xf>
    <xf numFmtId="4" fontId="83" fillId="0" borderId="14" xfId="152" applyNumberFormat="1" applyFont="1" applyBorder="1" applyAlignment="1">
      <alignment horizontal="right" vertical="center"/>
    </xf>
    <xf numFmtId="4" fontId="96" fillId="59" borderId="14" xfId="152" applyNumberFormat="1" applyFont="1" applyFill="1" applyBorder="1" applyAlignment="1">
      <alignment horizontal="right" vertical="center"/>
    </xf>
    <xf numFmtId="0" fontId="13" fillId="0" borderId="14" xfId="152" applyFont="1" applyBorder="1" applyAlignment="1">
      <alignment horizontal="center" vertical="center"/>
    </xf>
    <xf numFmtId="4" fontId="13" fillId="0" borderId="14" xfId="152" applyNumberFormat="1" applyFont="1" applyBorder="1" applyAlignment="1">
      <alignment vertical="center"/>
    </xf>
    <xf numFmtId="0" fontId="2" fillId="0" borderId="0" xfId="152" applyAlignment="1">
      <alignment horizontal="left" vertical="center"/>
    </xf>
    <xf numFmtId="0" fontId="2" fillId="0" borderId="0" xfId="152" applyAlignment="1">
      <alignment vertical="center"/>
    </xf>
    <xf numFmtId="0" fontId="94" fillId="53" borderId="14" xfId="151" applyFont="1" applyFill="1" applyBorder="1" applyAlignment="1">
      <alignment horizontal="left" vertical="center"/>
    </xf>
    <xf numFmtId="0" fontId="94" fillId="53" borderId="14" xfId="151" applyFont="1" applyFill="1" applyBorder="1" applyAlignment="1">
      <alignment horizontal="center" vertical="center" wrapText="1"/>
    </xf>
    <xf numFmtId="4" fontId="95" fillId="59" borderId="14" xfId="151" applyNumberFormat="1" applyFont="1" applyFill="1" applyBorder="1" applyAlignment="1">
      <alignment horizontal="right" vertical="center"/>
    </xf>
    <xf numFmtId="4" fontId="96" fillId="59" borderId="14" xfId="151" applyNumberFormat="1" applyFont="1" applyFill="1" applyBorder="1" applyAlignment="1">
      <alignment horizontal="right" vertical="center"/>
    </xf>
    <xf numFmtId="4" fontId="95" fillId="54" borderId="34" xfId="151" applyNumberFormat="1" applyFont="1" applyFill="1" applyBorder="1" applyAlignment="1">
      <alignment horizontal="right" vertical="center"/>
    </xf>
    <xf numFmtId="0" fontId="83" fillId="0" borderId="14" xfId="151" applyFont="1" applyBorder="1" applyAlignment="1">
      <alignment horizontal="center" vertical="center"/>
    </xf>
    <xf numFmtId="0" fontId="83" fillId="0" borderId="14" xfId="151" applyFont="1" applyBorder="1" applyAlignment="1">
      <alignment horizontal="left" vertical="center" wrapText="1"/>
    </xf>
    <xf numFmtId="4" fontId="83" fillId="0" borderId="14" xfId="151" applyNumberFormat="1" applyFont="1" applyBorder="1" applyAlignment="1">
      <alignment vertical="center"/>
    </xf>
    <xf numFmtId="4" fontId="95" fillId="59" borderId="14" xfId="152" applyNumberFormat="1" applyFont="1" applyFill="1" applyBorder="1" applyAlignment="1">
      <alignment horizontal="right" vertical="center"/>
    </xf>
    <xf numFmtId="0" fontId="95" fillId="54" borderId="16" xfId="152" applyFont="1" applyFill="1" applyBorder="1" applyAlignment="1">
      <alignment horizontal="left" vertical="center"/>
    </xf>
    <xf numFmtId="0" fontId="116" fillId="0" borderId="14" xfId="151" applyFont="1" applyBorder="1" applyAlignment="1">
      <alignment horizontal="left" vertical="center"/>
    </xf>
    <xf numFmtId="0" fontId="95" fillId="54" borderId="15" xfId="151" applyFont="1" applyFill="1" applyBorder="1" applyAlignment="1">
      <alignment horizontal="left" vertical="center"/>
    </xf>
    <xf numFmtId="0" fontId="95" fillId="54" borderId="15" xfId="151" applyFont="1" applyFill="1" applyBorder="1" applyAlignment="1">
      <alignment vertical="center" wrapText="1"/>
    </xf>
    <xf numFmtId="4" fontId="95" fillId="54" borderId="15" xfId="151" applyNumberFormat="1" applyFont="1" applyFill="1" applyBorder="1" applyAlignment="1">
      <alignment horizontal="right" vertical="center"/>
    </xf>
    <xf numFmtId="0" fontId="96" fillId="0" borderId="14" xfId="152" applyFont="1" applyBorder="1" applyAlignment="1">
      <alignment horizontal="center" vertical="center"/>
    </xf>
    <xf numFmtId="0" fontId="95" fillId="54" borderId="14" xfId="152" applyFont="1" applyFill="1" applyBorder="1" applyAlignment="1">
      <alignment horizontal="left" vertical="center"/>
    </xf>
    <xf numFmtId="0" fontId="95" fillId="54" borderId="14" xfId="152" applyFont="1" applyFill="1" applyBorder="1" applyAlignment="1">
      <alignment vertical="center"/>
    </xf>
    <xf numFmtId="4" fontId="95" fillId="54" borderId="14" xfId="152" applyNumberFormat="1" applyFont="1" applyFill="1" applyBorder="1" applyAlignment="1">
      <alignment horizontal="right" vertical="center"/>
    </xf>
    <xf numFmtId="0" fontId="2" fillId="0" borderId="0" xfId="152" applyAlignment="1">
      <alignment horizontal="left"/>
    </xf>
    <xf numFmtId="0" fontId="95" fillId="54" borderId="16" xfId="152" applyFont="1" applyFill="1" applyBorder="1" applyAlignment="1">
      <alignment vertical="center" wrapText="1"/>
    </xf>
    <xf numFmtId="49" fontId="95" fillId="54" borderId="14" xfId="151" applyNumberFormat="1" applyFont="1" applyFill="1" applyBorder="1" applyAlignment="1">
      <alignment vertical="center" wrapText="1"/>
    </xf>
    <xf numFmtId="0" fontId="13" fillId="0" borderId="14" xfId="151" applyFont="1" applyBorder="1" applyAlignment="1">
      <alignment horizontal="center" vertical="center"/>
    </xf>
    <xf numFmtId="0" fontId="13" fillId="0" borderId="14" xfId="151" applyFont="1" applyBorder="1" applyAlignment="1">
      <alignment horizontal="left" vertical="center" wrapText="1"/>
    </xf>
    <xf numFmtId="4" fontId="13" fillId="0" borderId="14" xfId="151" applyNumberFormat="1" applyFont="1" applyBorder="1" applyAlignment="1">
      <alignment vertical="center"/>
    </xf>
    <xf numFmtId="4" fontId="13" fillId="0" borderId="14" xfId="151" applyNumberFormat="1" applyFont="1" applyBorder="1" applyAlignment="1">
      <alignment horizontal="right" vertical="center"/>
    </xf>
    <xf numFmtId="49" fontId="95" fillId="54" borderId="14" xfId="151" applyNumberFormat="1" applyFont="1" applyFill="1" applyBorder="1" applyAlignment="1">
      <alignment horizontal="left" vertical="center"/>
    </xf>
    <xf numFmtId="49" fontId="95" fillId="54" borderId="14" xfId="151" applyNumberFormat="1" applyFont="1" applyFill="1" applyBorder="1" applyAlignment="1">
      <alignment vertical="center"/>
    </xf>
    <xf numFmtId="0" fontId="13" fillId="0" borderId="0" xfId="151" applyFont="1" applyAlignment="1">
      <alignment horizontal="left" vertical="center"/>
    </xf>
    <xf numFmtId="0" fontId="13" fillId="0" borderId="0" xfId="152" applyFont="1" applyAlignment="1">
      <alignment horizontal="left" vertical="center" wrapText="1"/>
    </xf>
    <xf numFmtId="4" fontId="13" fillId="0" borderId="0" xfId="151" applyNumberFormat="1" applyFont="1" applyAlignment="1">
      <alignment horizontal="right" vertical="center"/>
    </xf>
    <xf numFmtId="4" fontId="13" fillId="0" borderId="0" xfId="151" applyNumberFormat="1" applyFont="1" applyAlignment="1">
      <alignment vertical="center"/>
    </xf>
    <xf numFmtId="0" fontId="115" fillId="0" borderId="0" xfId="151" applyFont="1" applyAlignment="1">
      <alignment horizontal="left" vertical="center"/>
    </xf>
    <xf numFmtId="0" fontId="115" fillId="0" borderId="0" xfId="151" applyFont="1" applyAlignment="1">
      <alignment horizontal="left" vertical="center" wrapText="1"/>
    </xf>
    <xf numFmtId="0" fontId="115" fillId="0" borderId="0" xfId="151" applyFont="1" applyAlignment="1">
      <alignment vertical="center"/>
    </xf>
    <xf numFmtId="0" fontId="105" fillId="0" borderId="0" xfId="151" applyFont="1" applyAlignment="1">
      <alignment vertical="center"/>
    </xf>
    <xf numFmtId="0" fontId="105" fillId="0" borderId="0" xfId="151" applyFont="1" applyAlignment="1">
      <alignment horizontal="right" vertical="center" wrapText="1"/>
    </xf>
    <xf numFmtId="0" fontId="15" fillId="0" borderId="0" xfId="111" applyFont="1" applyAlignment="1">
      <alignment horizontal="center" vertical="center" wrapText="1"/>
    </xf>
    <xf numFmtId="165" fontId="14" fillId="0" borderId="0" xfId="111" applyNumberFormat="1" applyFont="1" applyAlignment="1">
      <alignment horizontal="right" vertical="center" wrapText="1"/>
    </xf>
    <xf numFmtId="0" fontId="19" fillId="0" borderId="0" xfId="111" applyFont="1" applyAlignment="1">
      <alignment vertical="center" wrapText="1"/>
    </xf>
    <xf numFmtId="0" fontId="12" fillId="0" borderId="0" xfId="111" applyAlignment="1">
      <alignment vertical="center" wrapText="1"/>
    </xf>
    <xf numFmtId="165" fontId="13" fillId="0" borderId="0" xfId="111" applyNumberFormat="1" applyFont="1" applyAlignment="1">
      <alignment horizontal="right" vertical="center" wrapText="1"/>
    </xf>
    <xf numFmtId="165" fontId="12" fillId="0" borderId="0" xfId="111" applyNumberFormat="1" applyAlignment="1">
      <alignment vertical="center" wrapText="1"/>
    </xf>
    <xf numFmtId="165" fontId="13" fillId="0" borderId="0" xfId="111" applyNumberFormat="1" applyFont="1" applyAlignment="1">
      <alignment vertical="center"/>
    </xf>
    <xf numFmtId="165" fontId="13" fillId="0" borderId="0" xfId="111" applyNumberFormat="1" applyFont="1" applyAlignment="1">
      <alignment horizontal="right" vertical="center"/>
    </xf>
    <xf numFmtId="165" fontId="13" fillId="0" borderId="0" xfId="111" applyNumberFormat="1" applyFont="1" applyAlignment="1">
      <alignment vertical="center" wrapText="1"/>
    </xf>
    <xf numFmtId="0" fontId="19" fillId="53" borderId="80" xfId="111" applyFont="1" applyFill="1" applyBorder="1" applyAlignment="1">
      <alignment vertical="center" wrapText="1"/>
    </xf>
    <xf numFmtId="0" fontId="12" fillId="53" borderId="63" xfId="111" applyFill="1" applyBorder="1" applyAlignment="1">
      <alignment vertical="center" wrapText="1"/>
    </xf>
    <xf numFmtId="165" fontId="12" fillId="53" borderId="63" xfId="111" applyNumberFormat="1" applyFill="1" applyBorder="1" applyAlignment="1">
      <alignment vertical="center" wrapText="1"/>
    </xf>
    <xf numFmtId="165" fontId="13" fillId="0" borderId="17" xfId="111" applyNumberFormat="1" applyFont="1" applyBorder="1" applyAlignment="1">
      <alignment horizontal="right" vertical="center"/>
    </xf>
    <xf numFmtId="4" fontId="21" fillId="57" borderId="11" xfId="114" applyNumberFormat="1" applyFont="1" applyFill="1" applyBorder="1" applyAlignment="1">
      <alignment horizontal="right" vertical="center"/>
    </xf>
    <xf numFmtId="172" fontId="18" fillId="0" borderId="19" xfId="116" applyNumberFormat="1" applyFont="1" applyBorder="1" applyAlignment="1">
      <alignment horizontal="right" vertical="center"/>
    </xf>
    <xf numFmtId="14" fontId="18" fillId="0" borderId="0" xfId="115" applyNumberFormat="1" applyFont="1" applyAlignment="1">
      <alignment horizontal="center"/>
    </xf>
    <xf numFmtId="165" fontId="13" fillId="0" borderId="41" xfId="111" applyNumberFormat="1" applyFont="1" applyBorder="1" applyAlignment="1">
      <alignment vertical="center"/>
    </xf>
    <xf numFmtId="0" fontId="15" fillId="54" borderId="30" xfId="111" applyFont="1" applyFill="1" applyBorder="1" applyAlignment="1">
      <alignment horizontal="center" vertical="center" wrapText="1"/>
    </xf>
    <xf numFmtId="0" fontId="21" fillId="0" borderId="35" xfId="114" applyFont="1" applyBorder="1" applyAlignment="1">
      <alignment horizontal="center" vertical="center"/>
    </xf>
    <xf numFmtId="4" fontId="109" fillId="0" borderId="15" xfId="114" applyNumberFormat="1" applyFont="1" applyBorder="1" applyAlignment="1">
      <alignment horizontal="right" vertical="center"/>
    </xf>
    <xf numFmtId="0" fontId="109" fillId="0" borderId="34" xfId="114" applyFont="1" applyBorder="1" applyAlignment="1">
      <alignment horizontal="center" vertical="center" wrapText="1"/>
    </xf>
    <xf numFmtId="0" fontId="109" fillId="0" borderId="14" xfId="114" applyFont="1" applyBorder="1" applyAlignment="1">
      <alignment horizontal="center" vertical="center" wrapText="1"/>
    </xf>
    <xf numFmtId="0" fontId="21" fillId="0" borderId="50" xfId="114" applyFont="1" applyBorder="1" applyAlignment="1">
      <alignment horizontal="left" vertical="center" wrapText="1"/>
    </xf>
    <xf numFmtId="0" fontId="21" fillId="0" borderId="37" xfId="114" applyFont="1" applyBorder="1" applyAlignment="1">
      <alignment horizontal="center" vertical="center"/>
    </xf>
    <xf numFmtId="0" fontId="21" fillId="0" borderId="36" xfId="114" applyFont="1" applyBorder="1" applyAlignment="1">
      <alignment horizontal="center" vertical="center"/>
    </xf>
    <xf numFmtId="0" fontId="21" fillId="0" borderId="15" xfId="114" applyFont="1" applyBorder="1" applyAlignment="1">
      <alignment horizontal="center" vertical="center"/>
    </xf>
    <xf numFmtId="4" fontId="130" fillId="0" borderId="15" xfId="114" applyNumberFormat="1" applyFont="1" applyBorder="1" applyAlignment="1">
      <alignment horizontal="right" vertical="center"/>
    </xf>
    <xf numFmtId="0" fontId="21" fillId="0" borderId="34" xfId="114" applyFont="1" applyBorder="1" applyAlignment="1">
      <alignment horizontal="center" vertical="center"/>
    </xf>
    <xf numFmtId="0" fontId="21" fillId="0" borderId="50" xfId="114" applyFont="1" applyBorder="1" applyAlignment="1">
      <alignment vertical="center" wrapText="1"/>
    </xf>
    <xf numFmtId="0" fontId="130" fillId="0" borderId="14" xfId="114" applyFont="1" applyBorder="1" applyAlignment="1">
      <alignment horizontal="right" vertical="center"/>
    </xf>
    <xf numFmtId="0" fontId="112" fillId="0" borderId="14" xfId="114" applyFont="1" applyBorder="1" applyAlignment="1">
      <alignment horizontal="center" vertical="center"/>
    </xf>
    <xf numFmtId="4" fontId="21" fillId="0" borderId="37" xfId="114" applyNumberFormat="1" applyFont="1" applyBorder="1" applyAlignment="1">
      <alignment horizontal="right" vertical="center"/>
    </xf>
    <xf numFmtId="4" fontId="109" fillId="0" borderId="14" xfId="114" applyNumberFormat="1" applyFont="1" applyBorder="1" applyAlignment="1">
      <alignment horizontal="right" vertical="center"/>
    </xf>
    <xf numFmtId="0" fontId="130" fillId="0" borderId="14" xfId="114" applyFont="1" applyBorder="1" applyAlignment="1">
      <alignment horizontal="center" vertical="center"/>
    </xf>
    <xf numFmtId="4" fontId="21" fillId="0" borderId="36" xfId="114" applyNumberFormat="1" applyFont="1" applyBorder="1" applyAlignment="1">
      <alignment horizontal="right" vertical="center"/>
    </xf>
    <xf numFmtId="4" fontId="21" fillId="0" borderId="15" xfId="114" applyNumberFormat="1" applyFont="1" applyBorder="1" applyAlignment="1">
      <alignment horizontal="right" vertical="center"/>
    </xf>
    <xf numFmtId="0" fontId="130" fillId="0" borderId="15" xfId="114" applyFont="1" applyBorder="1" applyAlignment="1">
      <alignment horizontal="center" vertical="center"/>
    </xf>
    <xf numFmtId="0" fontId="112" fillId="0" borderId="58" xfId="114" applyFont="1" applyBorder="1" applyAlignment="1">
      <alignment vertical="center" wrapText="1"/>
    </xf>
    <xf numFmtId="0" fontId="109" fillId="57" borderId="11" xfId="114" applyFont="1" applyFill="1" applyBorder="1" applyAlignment="1">
      <alignment horizontal="center" vertical="center"/>
    </xf>
    <xf numFmtId="0" fontId="109" fillId="57" borderId="10" xfId="114" applyFont="1" applyFill="1" applyBorder="1" applyAlignment="1">
      <alignment horizontal="center" vertical="center" wrapText="1"/>
    </xf>
    <xf numFmtId="0" fontId="109" fillId="57" borderId="10" xfId="114" applyFont="1" applyFill="1" applyBorder="1" applyAlignment="1">
      <alignment horizontal="center" vertical="center"/>
    </xf>
    <xf numFmtId="0" fontId="109" fillId="57" borderId="12" xfId="114" applyFont="1" applyFill="1" applyBorder="1" applyAlignment="1">
      <alignment horizontal="center" vertical="center"/>
    </xf>
    <xf numFmtId="4" fontId="130" fillId="0" borderId="14" xfId="114" applyNumberFormat="1" applyFont="1" applyBorder="1" applyAlignment="1">
      <alignment horizontal="right" vertical="center"/>
    </xf>
    <xf numFmtId="0" fontId="21" fillId="0" borderId="14" xfId="114" applyFont="1" applyBorder="1" applyAlignment="1">
      <alignment horizontal="center" vertical="center"/>
    </xf>
    <xf numFmtId="0" fontId="109" fillId="0" borderId="14" xfId="114" applyFont="1" applyBorder="1" applyAlignment="1">
      <alignment horizontal="right" vertical="center"/>
    </xf>
    <xf numFmtId="4" fontId="21" fillId="0" borderId="14" xfId="114" applyNumberFormat="1" applyFont="1" applyBorder="1" applyAlignment="1">
      <alignment horizontal="right" vertical="center"/>
    </xf>
    <xf numFmtId="4" fontId="130" fillId="0" borderId="34" xfId="114" applyNumberFormat="1" applyFont="1" applyBorder="1" applyAlignment="1">
      <alignment horizontal="right" vertical="center"/>
    </xf>
    <xf numFmtId="0" fontId="112" fillId="0" borderId="50" xfId="114" applyFont="1" applyBorder="1" applyAlignment="1">
      <alignment vertical="center" wrapText="1"/>
    </xf>
    <xf numFmtId="4" fontId="112" fillId="0" borderId="37" xfId="114" applyNumberFormat="1" applyFont="1" applyBorder="1" applyAlignment="1">
      <alignment horizontal="right" vertical="center"/>
    </xf>
    <xf numFmtId="4" fontId="21" fillId="57" borderId="10" xfId="114" applyNumberFormat="1" applyFont="1" applyFill="1" applyBorder="1" applyAlignment="1">
      <alignment horizontal="right" vertical="center"/>
    </xf>
    <xf numFmtId="4" fontId="109" fillId="0" borderId="34" xfId="114" applyNumberFormat="1" applyFont="1" applyBorder="1" applyAlignment="1">
      <alignment horizontal="right" vertical="center"/>
    </xf>
    <xf numFmtId="0" fontId="21" fillId="0" borderId="76" xfId="114" applyFont="1" applyBorder="1" applyAlignment="1">
      <alignment vertical="center" wrapText="1"/>
    </xf>
    <xf numFmtId="4" fontId="21" fillId="0" borderId="35" xfId="114" applyNumberFormat="1" applyFont="1" applyBorder="1" applyAlignment="1">
      <alignment horizontal="right" vertical="center"/>
    </xf>
    <xf numFmtId="0" fontId="109" fillId="0" borderId="34" xfId="114" applyFont="1" applyBorder="1" applyAlignment="1">
      <alignment horizontal="center" vertical="center"/>
    </xf>
    <xf numFmtId="4" fontId="109" fillId="57" borderId="10" xfId="114" applyNumberFormat="1" applyFont="1" applyFill="1" applyBorder="1" applyAlignment="1">
      <alignment horizontal="right" vertical="center"/>
    </xf>
    <xf numFmtId="0" fontId="109" fillId="0" borderId="14" xfId="114" applyFont="1" applyBorder="1" applyAlignment="1">
      <alignment horizontal="center" vertical="center"/>
    </xf>
    <xf numFmtId="168" fontId="14" fillId="0" borderId="11" xfId="116" applyNumberFormat="1" applyFont="1" applyBorder="1" applyAlignment="1">
      <alignment horizontal="right" vertical="center"/>
    </xf>
    <xf numFmtId="4" fontId="87" fillId="0" borderId="0" xfId="115" applyNumberFormat="1" applyFont="1" applyAlignment="1">
      <alignment vertical="center"/>
    </xf>
    <xf numFmtId="168" fontId="19" fillId="0" borderId="32" xfId="116" applyNumberFormat="1" applyFont="1" applyBorder="1" applyAlignment="1">
      <alignment horizontal="center" vertical="center" wrapText="1"/>
    </xf>
    <xf numFmtId="168" fontId="19" fillId="0" borderId="32" xfId="116" applyNumberFormat="1" applyFont="1" applyBorder="1" applyAlignment="1">
      <alignment horizontal="right" vertical="center"/>
    </xf>
    <xf numFmtId="0" fontId="131" fillId="0" borderId="14" xfId="116" applyFont="1" applyBorder="1" applyAlignment="1">
      <alignment vertical="center" wrapText="1"/>
    </xf>
    <xf numFmtId="167" fontId="14" fillId="0" borderId="0" xfId="116" applyNumberFormat="1" applyFont="1" applyAlignment="1">
      <alignment horizontal="right" vertical="center"/>
    </xf>
    <xf numFmtId="168" fontId="14" fillId="0" borderId="0" xfId="116" applyNumberFormat="1" applyFont="1" applyAlignment="1">
      <alignment horizontal="right" vertical="center"/>
    </xf>
    <xf numFmtId="168" fontId="87" fillId="0" borderId="0" xfId="115" applyNumberFormat="1" applyFont="1"/>
    <xf numFmtId="4" fontId="82" fillId="0" borderId="32" xfId="199" applyNumberFormat="1" applyFont="1" applyBorder="1" applyAlignment="1">
      <alignment vertical="center" wrapText="1"/>
    </xf>
    <xf numFmtId="4" fontId="82" fillId="0" borderId="41" xfId="199" applyNumberFormat="1" applyFont="1" applyBorder="1" applyAlignment="1">
      <alignment horizontal="right" vertical="center" wrapText="1"/>
    </xf>
    <xf numFmtId="4" fontId="14" fillId="0" borderId="39" xfId="115" applyNumberFormat="1" applyFont="1" applyBorder="1" applyAlignment="1">
      <alignment vertical="center" wrapText="1"/>
    </xf>
    <xf numFmtId="4" fontId="99" fillId="0" borderId="41" xfId="116" applyNumberFormat="1" applyFont="1" applyBorder="1" applyAlignment="1">
      <alignment horizontal="right" vertical="center"/>
    </xf>
    <xf numFmtId="168" fontId="19" fillId="0" borderId="37" xfId="116" applyNumberFormat="1" applyFont="1" applyBorder="1" applyAlignment="1">
      <alignment horizontal="right" vertical="center"/>
    </xf>
    <xf numFmtId="168" fontId="132" fillId="0" borderId="37" xfId="116" applyNumberFormat="1" applyFont="1" applyBorder="1" applyAlignment="1">
      <alignment horizontal="right" vertical="center"/>
    </xf>
    <xf numFmtId="168" fontId="14" fillId="16" borderId="37" xfId="116" applyNumberFormat="1" applyFont="1" applyFill="1" applyBorder="1" applyAlignment="1">
      <alignment horizontal="right" vertical="center"/>
    </xf>
    <xf numFmtId="168" fontId="99" fillId="0" borderId="36" xfId="116" applyNumberFormat="1" applyFont="1" applyBorder="1" applyAlignment="1">
      <alignment vertical="center"/>
    </xf>
    <xf numFmtId="0" fontId="19" fillId="0" borderId="14" xfId="0" applyFont="1" applyBorder="1" applyAlignment="1">
      <alignment horizontal="left"/>
    </xf>
    <xf numFmtId="4" fontId="12" fillId="0" borderId="14" xfId="0" applyNumberFormat="1" applyFont="1" applyBorder="1"/>
    <xf numFmtId="49" fontId="19" fillId="0" borderId="15" xfId="0" applyNumberFormat="1" applyFont="1" applyBorder="1" applyAlignment="1">
      <alignment horizontal="center" vertical="center"/>
    </xf>
    <xf numFmtId="0" fontId="19" fillId="0" borderId="60" xfId="0" applyFont="1" applyBorder="1" applyAlignment="1">
      <alignment horizontal="left" vertical="center" wrapText="1"/>
    </xf>
    <xf numFmtId="0" fontId="19" fillId="0" borderId="0" xfId="111" applyFont="1" applyAlignment="1">
      <alignment horizontal="center" vertical="center"/>
    </xf>
    <xf numFmtId="4" fontId="19" fillId="0" borderId="103" xfId="0" applyNumberFormat="1" applyFont="1" applyBorder="1" applyAlignment="1">
      <alignment vertical="center"/>
    </xf>
    <xf numFmtId="4" fontId="19" fillId="0" borderId="34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4" fontId="19" fillId="0" borderId="0" xfId="111" applyNumberFormat="1" applyFont="1" applyAlignment="1">
      <alignment horizontal="center" vertical="center"/>
    </xf>
    <xf numFmtId="4" fontId="19" fillId="0" borderId="0" xfId="0" applyNumberFormat="1" applyFont="1"/>
    <xf numFmtId="0" fontId="19" fillId="0" borderId="14" xfId="0" applyFont="1" applyBorder="1" applyAlignment="1">
      <alignment horizontal="left" vertical="center" wrapText="1"/>
    </xf>
    <xf numFmtId="0" fontId="19" fillId="0" borderId="14" xfId="111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4" fontId="55" fillId="0" borderId="0" xfId="0" applyNumberFormat="1" applyFont="1" applyAlignment="1">
      <alignment horizontal="left" vertical="center"/>
    </xf>
    <xf numFmtId="0" fontId="19" fillId="0" borderId="15" xfId="0" applyFont="1" applyBorder="1" applyAlignment="1">
      <alignment horizontal="left" vertical="center" wrapText="1"/>
    </xf>
    <xf numFmtId="14" fontId="19" fillId="0" borderId="15" xfId="111" applyNumberFormat="1" applyFont="1" applyBorder="1" applyAlignment="1">
      <alignment horizontal="center" vertical="center"/>
    </xf>
    <xf numFmtId="4" fontId="19" fillId="49" borderId="25" xfId="0" applyNumberFormat="1" applyFont="1" applyFill="1" applyBorder="1" applyAlignment="1">
      <alignment horizontal="right" vertical="center"/>
    </xf>
    <xf numFmtId="4" fontId="19" fillId="49" borderId="39" xfId="0" applyNumberFormat="1" applyFont="1" applyFill="1" applyBorder="1" applyAlignment="1">
      <alignment horizontal="right" vertical="center"/>
    </xf>
    <xf numFmtId="4" fontId="19" fillId="0" borderId="32" xfId="0" applyNumberFormat="1" applyFont="1" applyBorder="1" applyAlignment="1">
      <alignment vertical="center"/>
    </xf>
    <xf numFmtId="14" fontId="56" fillId="0" borderId="14" xfId="0" applyNumberFormat="1" applyFont="1" applyBorder="1" applyAlignment="1">
      <alignment horizontal="center" vertical="center"/>
    </xf>
    <xf numFmtId="4" fontId="19" fillId="0" borderId="41" xfId="0" applyNumberFormat="1" applyFont="1" applyBorder="1" applyAlignment="1">
      <alignment vertical="center"/>
    </xf>
    <xf numFmtId="0" fontId="19" fillId="49" borderId="72" xfId="0" applyFont="1" applyFill="1" applyBorder="1" applyAlignment="1">
      <alignment horizontal="left" vertical="center"/>
    </xf>
    <xf numFmtId="14" fontId="19" fillId="0" borderId="33" xfId="111" applyNumberFormat="1" applyFont="1" applyBorder="1" applyAlignment="1">
      <alignment horizontal="center" vertical="center"/>
    </xf>
    <xf numFmtId="0" fontId="19" fillId="0" borderId="33" xfId="111" applyFont="1" applyBorder="1" applyAlignment="1">
      <alignment horizontal="center" vertical="center"/>
    </xf>
    <xf numFmtId="14" fontId="56" fillId="0" borderId="13" xfId="0" applyNumberFormat="1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4" fontId="19" fillId="0" borderId="36" xfId="0" applyNumberFormat="1" applyFont="1" applyBorder="1" applyAlignment="1">
      <alignment vertical="center"/>
    </xf>
    <xf numFmtId="4" fontId="19" fillId="0" borderId="35" xfId="0" applyNumberFormat="1" applyFont="1" applyBorder="1" applyAlignment="1">
      <alignment vertical="center"/>
    </xf>
    <xf numFmtId="1" fontId="19" fillId="0" borderId="0" xfId="0" applyNumberFormat="1" applyFont="1" applyAlignment="1">
      <alignment vertical="center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9" fillId="0" borderId="61" xfId="0" applyNumberFormat="1" applyFont="1" applyBorder="1" applyAlignment="1">
      <alignment horizontal="right" vertical="center"/>
    </xf>
    <xf numFmtId="4" fontId="19" fillId="0" borderId="15" xfId="0" applyNumberFormat="1" applyFont="1" applyBorder="1" applyAlignment="1">
      <alignment horizontal="right" vertical="center"/>
    </xf>
    <xf numFmtId="4" fontId="19" fillId="0" borderId="15" xfId="0" applyNumberFormat="1" applyFont="1" applyBorder="1" applyAlignment="1">
      <alignment horizontal="right"/>
    </xf>
    <xf numFmtId="4" fontId="19" fillId="0" borderId="36" xfId="0" applyNumberFormat="1" applyFont="1" applyBorder="1" applyAlignment="1">
      <alignment horizontal="right"/>
    </xf>
    <xf numFmtId="4" fontId="19" fillId="0" borderId="14" xfId="0" applyNumberFormat="1" applyFont="1" applyBorder="1" applyAlignment="1">
      <alignment horizontal="right" vertical="center"/>
    </xf>
    <xf numFmtId="4" fontId="19" fillId="0" borderId="14" xfId="0" applyNumberFormat="1" applyFont="1" applyBorder="1" applyAlignment="1">
      <alignment horizontal="right"/>
    </xf>
    <xf numFmtId="4" fontId="19" fillId="0" borderId="37" xfId="0" applyNumberFormat="1" applyFont="1" applyBorder="1" applyAlignment="1">
      <alignment horizontal="right"/>
    </xf>
    <xf numFmtId="4" fontId="19" fillId="0" borderId="37" xfId="0" applyNumberFormat="1" applyFont="1" applyBorder="1" applyAlignment="1">
      <alignment horizontal="right" vertical="center"/>
    </xf>
    <xf numFmtId="0" fontId="19" fillId="0" borderId="14" xfId="0" applyFont="1" applyBorder="1" applyAlignment="1">
      <alignment horizontal="right"/>
    </xf>
    <xf numFmtId="4" fontId="12" fillId="0" borderId="37" xfId="0" applyNumberFormat="1" applyFont="1" applyBorder="1" applyAlignment="1">
      <alignment horizontal="right"/>
    </xf>
    <xf numFmtId="4" fontId="19" fillId="0" borderId="17" xfId="0" applyNumberFormat="1" applyFont="1" applyBorder="1" applyAlignment="1">
      <alignment horizontal="right" vertical="center"/>
    </xf>
    <xf numFmtId="4" fontId="19" fillId="0" borderId="17" xfId="0" applyNumberFormat="1" applyFont="1" applyBorder="1" applyAlignment="1">
      <alignment horizontal="right"/>
    </xf>
    <xf numFmtId="4" fontId="19" fillId="0" borderId="41" xfId="0" applyNumberFormat="1" applyFont="1" applyBorder="1" applyAlignment="1">
      <alignment horizontal="right"/>
    </xf>
    <xf numFmtId="4" fontId="53" fillId="0" borderId="14" xfId="0" applyNumberFormat="1" applyFont="1" applyBorder="1" applyAlignment="1">
      <alignment vertical="center"/>
    </xf>
    <xf numFmtId="4" fontId="53" fillId="0" borderId="37" xfId="0" applyNumberFormat="1" applyFont="1" applyBorder="1" applyAlignment="1">
      <alignment vertical="center"/>
    </xf>
    <xf numFmtId="0" fontId="14" fillId="49" borderId="15" xfId="0" applyFont="1" applyFill="1" applyBorder="1" applyAlignment="1">
      <alignment horizontal="left" vertical="center"/>
    </xf>
    <xf numFmtId="0" fontId="19" fillId="49" borderId="38" xfId="0" applyFont="1" applyFill="1" applyBorder="1" applyAlignment="1">
      <alignment horizontal="left" vertical="center"/>
    </xf>
    <xf numFmtId="0" fontId="19" fillId="49" borderId="25" xfId="0" applyFont="1" applyFill="1" applyBorder="1" applyAlignment="1">
      <alignment horizontal="left" vertical="center"/>
    </xf>
    <xf numFmtId="0" fontId="56" fillId="0" borderId="76" xfId="0" applyFont="1" applyBorder="1" applyAlignment="1">
      <alignment horizontal="center" vertical="center"/>
    </xf>
    <xf numFmtId="0" fontId="56" fillId="0" borderId="34" xfId="0" applyFont="1" applyBorder="1" applyAlignment="1">
      <alignment horizontal="left" vertical="center"/>
    </xf>
    <xf numFmtId="14" fontId="56" fillId="0" borderId="34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4" fontId="82" fillId="0" borderId="14" xfId="0" applyNumberFormat="1" applyFont="1" applyBorder="1" applyAlignment="1">
      <alignment horizontal="right" vertical="center"/>
    </xf>
    <xf numFmtId="0" fontId="19" fillId="0" borderId="34" xfId="0" applyFont="1" applyBorder="1" applyAlignment="1">
      <alignment vertical="center"/>
    </xf>
    <xf numFmtId="4" fontId="82" fillId="0" borderId="34" xfId="0" applyNumberFormat="1" applyFont="1" applyBorder="1" applyAlignment="1">
      <alignment horizontal="right" vertical="center"/>
    </xf>
    <xf numFmtId="4" fontId="53" fillId="0" borderId="34" xfId="0" applyNumberFormat="1" applyFont="1" applyBorder="1" applyAlignment="1">
      <alignment vertical="center"/>
    </xf>
    <xf numFmtId="4" fontId="53" fillId="0" borderId="35" xfId="0" applyNumberFormat="1" applyFont="1" applyBorder="1" applyAlignment="1">
      <alignment vertical="center"/>
    </xf>
    <xf numFmtId="0" fontId="14" fillId="49" borderId="56" xfId="0" applyFont="1" applyFill="1" applyBorder="1" applyAlignment="1">
      <alignment vertical="center"/>
    </xf>
    <xf numFmtId="4" fontId="14" fillId="48" borderId="31" xfId="0" applyNumberFormat="1" applyFont="1" applyFill="1" applyBorder="1" applyAlignment="1">
      <alignment horizontal="right" vertical="center"/>
    </xf>
    <xf numFmtId="4" fontId="14" fillId="48" borderId="32" xfId="0" applyNumberFormat="1" applyFont="1" applyFill="1" applyBorder="1" applyAlignment="1">
      <alignment horizontal="right" vertical="center"/>
    </xf>
    <xf numFmtId="0" fontId="56" fillId="48" borderId="65" xfId="0" applyFont="1" applyFill="1" applyBorder="1" applyAlignment="1">
      <alignment vertical="center"/>
    </xf>
    <xf numFmtId="4" fontId="19" fillId="48" borderId="25" xfId="0" applyNumberFormat="1" applyFont="1" applyFill="1" applyBorder="1" applyAlignment="1">
      <alignment vertical="center"/>
    </xf>
    <xf numFmtId="4" fontId="19" fillId="48" borderId="39" xfId="0" applyNumberFormat="1" applyFont="1" applyFill="1" applyBorder="1" applyAlignment="1">
      <alignment vertical="center"/>
    </xf>
    <xf numFmtId="49" fontId="13" fillId="0" borderId="29" xfId="116" applyNumberFormat="1" applyFont="1" applyBorder="1" applyAlignment="1">
      <alignment horizontal="right" vertical="center"/>
    </xf>
    <xf numFmtId="0" fontId="13" fillId="15" borderId="60" xfId="116" applyFont="1" applyFill="1" applyBorder="1" applyAlignment="1">
      <alignment vertical="center" wrapText="1"/>
    </xf>
    <xf numFmtId="49" fontId="13" fillId="0" borderId="52" xfId="116" applyNumberFormat="1" applyFont="1" applyBorder="1" applyAlignment="1">
      <alignment horizontal="right" vertical="center"/>
    </xf>
    <xf numFmtId="0" fontId="15" fillId="0" borderId="62" xfId="116" applyFont="1" applyBorder="1" applyAlignment="1">
      <alignment vertical="center" wrapText="1"/>
    </xf>
    <xf numFmtId="0" fontId="15" fillId="0" borderId="16" xfId="116" applyFont="1" applyBorder="1" applyAlignment="1">
      <alignment vertical="center" wrapText="1"/>
    </xf>
    <xf numFmtId="0" fontId="13" fillId="0" borderId="62" xfId="116" applyFont="1" applyBorder="1" applyAlignment="1">
      <alignment vertical="center" wrapText="1"/>
    </xf>
    <xf numFmtId="0" fontId="13" fillId="15" borderId="16" xfId="116" applyFont="1" applyFill="1" applyBorder="1" applyAlignment="1">
      <alignment vertical="center" wrapText="1"/>
    </xf>
    <xf numFmtId="0" fontId="13" fillId="15" borderId="16" xfId="116" applyFont="1" applyFill="1" applyBorder="1" applyAlignment="1">
      <alignment vertical="top" wrapText="1"/>
    </xf>
    <xf numFmtId="0" fontId="13" fillId="15" borderId="62" xfId="116" applyFont="1" applyFill="1" applyBorder="1" applyAlignment="1">
      <alignment vertical="center" wrapText="1"/>
    </xf>
    <xf numFmtId="0" fontId="15" fillId="0" borderId="14" xfId="116" applyFont="1" applyBorder="1" applyAlignment="1">
      <alignment vertical="center" wrapText="1"/>
    </xf>
    <xf numFmtId="49" fontId="13" fillId="0" borderId="0" xfId="116" applyNumberFormat="1" applyFont="1" applyAlignment="1">
      <alignment horizontal="right" vertical="center"/>
    </xf>
    <xf numFmtId="0" fontId="13" fillId="0" borderId="0" xfId="116" applyFont="1" applyAlignment="1">
      <alignment vertical="center" wrapText="1"/>
    </xf>
    <xf numFmtId="168" fontId="101" fillId="0" borderId="0" xfId="116" applyNumberFormat="1" applyFont="1" applyAlignment="1">
      <alignment horizontal="right" vertical="center"/>
    </xf>
    <xf numFmtId="0" fontId="13" fillId="15" borderId="14" xfId="116" applyFont="1" applyFill="1" applyBorder="1" applyAlignment="1">
      <alignment vertical="center" wrapText="1"/>
    </xf>
    <xf numFmtId="49" fontId="13" fillId="0" borderId="76" xfId="116" applyNumberFormat="1" applyFont="1" applyBorder="1" applyAlignment="1">
      <alignment horizontal="right" vertical="center"/>
    </xf>
    <xf numFmtId="49" fontId="13" fillId="0" borderId="24" xfId="116" applyNumberFormat="1" applyFont="1" applyBorder="1" applyAlignment="1">
      <alignment horizontal="right" vertical="center"/>
    </xf>
    <xf numFmtId="0" fontId="15" fillId="0" borderId="17" xfId="116" applyFont="1" applyBorder="1" applyAlignment="1">
      <alignment vertical="center" wrapText="1"/>
    </xf>
    <xf numFmtId="4" fontId="14" fillId="0" borderId="32" xfId="116" applyNumberFormat="1" applyFont="1" applyBorder="1" applyAlignment="1">
      <alignment horizontal="center" vertical="center"/>
    </xf>
    <xf numFmtId="49" fontId="13" fillId="0" borderId="59" xfId="116" applyNumberFormat="1" applyFont="1" applyBorder="1" applyAlignment="1">
      <alignment horizontal="right" vertical="center"/>
    </xf>
    <xf numFmtId="0" fontId="13" fillId="15" borderId="17" xfId="116" applyFont="1" applyFill="1" applyBorder="1" applyAlignment="1">
      <alignment vertical="center" wrapText="1"/>
    </xf>
    <xf numFmtId="0" fontId="19" fillId="0" borderId="56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57" xfId="0" applyFont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0" fontId="19" fillId="0" borderId="60" xfId="0" applyFont="1" applyBorder="1" applyAlignment="1">
      <alignment vertical="center"/>
    </xf>
    <xf numFmtId="0" fontId="19" fillId="0" borderId="45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9" fillId="0" borderId="47" xfId="0" applyFont="1" applyBorder="1" applyAlignment="1">
      <alignment horizontal="center" vertical="center"/>
    </xf>
    <xf numFmtId="0" fontId="19" fillId="0" borderId="70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14" fillId="49" borderId="58" xfId="0" applyFont="1" applyFill="1" applyBorder="1" applyAlignment="1">
      <alignment horizontal="left" vertical="center"/>
    </xf>
    <xf numFmtId="14" fontId="19" fillId="0" borderId="31" xfId="111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14" fontId="19" fillId="0" borderId="33" xfId="0" applyNumberFormat="1" applyFont="1" applyBorder="1" applyAlignment="1">
      <alignment horizontal="center" vertical="center"/>
    </xf>
    <xf numFmtId="4" fontId="56" fillId="0" borderId="15" xfId="0" applyNumberFormat="1" applyFont="1" applyBorder="1" applyAlignment="1">
      <alignment horizontal="right" vertical="center"/>
    </xf>
    <xf numFmtId="4" fontId="53" fillId="0" borderId="15" xfId="0" applyNumberFormat="1" applyFont="1" applyBorder="1" applyAlignment="1">
      <alignment vertical="center"/>
    </xf>
    <xf numFmtId="4" fontId="53" fillId="0" borderId="36" xfId="0" applyNumberFormat="1" applyFont="1" applyBorder="1" applyAlignment="1">
      <alignment vertical="center"/>
    </xf>
    <xf numFmtId="14" fontId="19" fillId="0" borderId="14" xfId="0" applyNumberFormat="1" applyFont="1" applyBorder="1" applyAlignment="1">
      <alignment horizontal="center" vertical="center"/>
    </xf>
    <xf numFmtId="4" fontId="19" fillId="0" borderId="63" xfId="0" applyNumberFormat="1" applyFont="1" applyBorder="1" applyAlignment="1">
      <alignment horizontal="right" vertical="center"/>
    </xf>
    <xf numFmtId="0" fontId="19" fillId="0" borderId="16" xfId="0" applyFont="1" applyBorder="1" applyAlignment="1">
      <alignment horizontal="left" vertical="center"/>
    </xf>
    <xf numFmtId="4" fontId="18" fillId="0" borderId="0" xfId="0" applyNumberFormat="1" applyFont="1" applyAlignment="1">
      <alignment horizontal="center" vertical="center"/>
    </xf>
    <xf numFmtId="14" fontId="19" fillId="0" borderId="34" xfId="0" applyNumberFormat="1" applyFont="1" applyBorder="1" applyAlignment="1">
      <alignment horizontal="center" vertical="center"/>
    </xf>
    <xf numFmtId="4" fontId="19" fillId="0" borderId="103" xfId="0" applyNumberFormat="1" applyFont="1" applyBorder="1" applyAlignment="1">
      <alignment horizontal="right" vertical="center"/>
    </xf>
    <xf numFmtId="4" fontId="14" fillId="49" borderId="15" xfId="0" applyNumberFormat="1" applyFont="1" applyFill="1" applyBorder="1" applyAlignment="1">
      <alignment vertical="center"/>
    </xf>
    <xf numFmtId="4" fontId="14" fillId="49" borderId="36" xfId="0" applyNumberFormat="1" applyFont="1" applyFill="1" applyBorder="1" applyAlignment="1">
      <alignment vertical="center"/>
    </xf>
    <xf numFmtId="0" fontId="19" fillId="0" borderId="38" xfId="0" applyFont="1" applyBorder="1" applyAlignment="1">
      <alignment horizontal="center" vertical="center"/>
    </xf>
    <xf numFmtId="14" fontId="56" fillId="0" borderId="17" xfId="0" applyNumberFormat="1" applyFont="1" applyBorder="1" applyAlignment="1">
      <alignment horizontal="center" vertical="center"/>
    </xf>
    <xf numFmtId="4" fontId="8" fillId="0" borderId="0" xfId="114" applyNumberFormat="1"/>
    <xf numFmtId="0" fontId="1" fillId="0" borderId="0" xfId="114" applyFont="1"/>
    <xf numFmtId="0" fontId="135" fillId="0" borderId="0" xfId="0" applyFont="1" applyAlignment="1">
      <alignment vertical="center" wrapText="1"/>
    </xf>
    <xf numFmtId="4" fontId="135" fillId="0" borderId="0" xfId="0" applyNumberFormat="1" applyFont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36" fillId="0" borderId="0" xfId="0" applyFont="1" applyAlignment="1">
      <alignment vertical="center" wrapText="1"/>
    </xf>
    <xf numFmtId="4" fontId="92" fillId="0" borderId="0" xfId="82" applyNumberFormat="1" applyFont="1"/>
    <xf numFmtId="4" fontId="13" fillId="0" borderId="0" xfId="82" applyNumberFormat="1" applyFont="1"/>
    <xf numFmtId="49" fontId="63" fillId="0" borderId="0" xfId="82" applyNumberFormat="1" applyFont="1" applyAlignment="1">
      <alignment horizontal="right"/>
    </xf>
    <xf numFmtId="0" fontId="12" fillId="0" borderId="0" xfId="82"/>
    <xf numFmtId="4" fontId="92" fillId="0" borderId="0" xfId="115" applyNumberFormat="1" applyFont="1" applyAlignment="1">
      <alignment vertical="center"/>
    </xf>
    <xf numFmtId="4" fontId="92" fillId="0" borderId="0" xfId="115" applyNumberFormat="1" applyFont="1" applyAlignment="1">
      <alignment horizontal="right" vertical="center"/>
    </xf>
    <xf numFmtId="4" fontId="15" fillId="0" borderId="0" xfId="115" applyNumberFormat="1" applyFont="1" applyAlignment="1">
      <alignment horizontal="center" vertical="center" wrapText="1"/>
    </xf>
    <xf numFmtId="0" fontId="15" fillId="0" borderId="0" xfId="115" applyFont="1" applyAlignment="1">
      <alignment horizontal="center" vertical="center" wrapText="1"/>
    </xf>
    <xf numFmtId="2" fontId="12" fillId="0" borderId="0" xfId="111" applyNumberFormat="1"/>
    <xf numFmtId="4" fontId="15" fillId="0" borderId="0" xfId="115" applyNumberFormat="1" applyFont="1" applyAlignment="1">
      <alignment horizontal="right" vertical="center" wrapText="1"/>
    </xf>
    <xf numFmtId="0" fontId="15" fillId="0" borderId="0" xfId="117" applyFont="1" applyAlignment="1">
      <alignment vertical="center" wrapText="1"/>
    </xf>
    <xf numFmtId="170" fontId="12" fillId="0" borderId="0" xfId="111" applyNumberFormat="1"/>
    <xf numFmtId="167" fontId="13" fillId="0" borderId="0" xfId="111" applyNumberFormat="1" applyFont="1"/>
    <xf numFmtId="0" fontId="129" fillId="0" borderId="0" xfId="111" applyFont="1" applyAlignment="1">
      <alignment horizontal="right" vertical="center"/>
    </xf>
    <xf numFmtId="4" fontId="13" fillId="0" borderId="0" xfId="115" applyNumberFormat="1" applyFont="1" applyAlignment="1">
      <alignment vertical="center"/>
    </xf>
    <xf numFmtId="0" fontId="129" fillId="0" borderId="0" xfId="111" applyFont="1"/>
    <xf numFmtId="0" fontId="56" fillId="0" borderId="17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17" fillId="0" borderId="0" xfId="51" applyFont="1"/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25" fillId="0" borderId="14" xfId="43" applyNumberFormat="1" applyFont="1" applyBorder="1" applyAlignment="1">
      <alignment horizontal="right"/>
    </xf>
    <xf numFmtId="0" fontId="25" fillId="0" borderId="14" xfId="43" applyFont="1" applyBorder="1"/>
    <xf numFmtId="4" fontId="15" fillId="0" borderId="0" xfId="0" applyNumberFormat="1" applyFont="1" applyAlignment="1">
      <alignment horizontal="right"/>
    </xf>
    <xf numFmtId="4" fontId="15" fillId="0" borderId="14" xfId="0" applyNumberFormat="1" applyFont="1" applyBorder="1" applyAlignment="1">
      <alignment horizontal="center" vertical="center" wrapText="1"/>
    </xf>
    <xf numFmtId="0" fontId="25" fillId="82" borderId="14" xfId="43" applyFont="1" applyFill="1" applyBorder="1"/>
    <xf numFmtId="4" fontId="25" fillId="82" borderId="14" xfId="43" applyNumberFormat="1" applyFont="1" applyFill="1" applyBorder="1" applyAlignment="1">
      <alignment horizontal="right"/>
    </xf>
    <xf numFmtId="0" fontId="15" fillId="49" borderId="14" xfId="0" applyFont="1" applyFill="1" applyBorder="1" applyAlignment="1">
      <alignment horizontal="left" vertical="center" wrapText="1"/>
    </xf>
    <xf numFmtId="4" fontId="15" fillId="49" borderId="14" xfId="0" applyNumberFormat="1" applyFont="1" applyFill="1" applyBorder="1" applyAlignment="1">
      <alignment horizontal="right" vertical="center" wrapText="1"/>
    </xf>
    <xf numFmtId="0" fontId="25" fillId="0" borderId="14" xfId="43" applyFont="1" applyBorder="1" applyAlignment="1">
      <alignment wrapText="1"/>
    </xf>
    <xf numFmtId="0" fontId="15" fillId="49" borderId="14" xfId="0" applyFont="1" applyFill="1" applyBorder="1"/>
    <xf numFmtId="4" fontId="15" fillId="49" borderId="14" xfId="0" applyNumberFormat="1" applyFont="1" applyFill="1" applyBorder="1" applyAlignment="1">
      <alignment horizontal="right"/>
    </xf>
    <xf numFmtId="0" fontId="15" fillId="83" borderId="14" xfId="0" applyFont="1" applyFill="1" applyBorder="1" applyAlignment="1">
      <alignment vertical="center" wrapText="1"/>
    </xf>
    <xf numFmtId="4" fontId="15" fillId="83" borderId="14" xfId="0" applyNumberFormat="1" applyFont="1" applyFill="1" applyBorder="1" applyAlignment="1">
      <alignment horizontal="right"/>
    </xf>
    <xf numFmtId="0" fontId="25" fillId="0" borderId="15" xfId="43" applyFont="1" applyBorder="1"/>
    <xf numFmtId="4" fontId="25" fillId="0" borderId="15" xfId="43" applyNumberFormat="1" applyFont="1" applyBorder="1" applyAlignment="1">
      <alignment horizontal="right"/>
    </xf>
    <xf numFmtId="0" fontId="25" fillId="0" borderId="0" xfId="43" applyFont="1"/>
    <xf numFmtId="4" fontId="25" fillId="0" borderId="0" xfId="43" applyNumberFormat="1" applyFont="1" applyAlignment="1">
      <alignment horizontal="right"/>
    </xf>
    <xf numFmtId="0" fontId="61" fillId="0" borderId="0" xfId="0" applyFont="1"/>
    <xf numFmtId="0" fontId="62" fillId="0" borderId="0" xfId="0" applyFont="1"/>
    <xf numFmtId="0" fontId="57" fillId="0" borderId="0" xfId="0" applyFont="1"/>
    <xf numFmtId="0" fontId="13" fillId="0" borderId="0" xfId="152" applyFont="1" applyAlignment="1">
      <alignment horizontal="center" vertical="center"/>
    </xf>
    <xf numFmtId="4" fontId="13" fillId="0" borderId="0" xfId="152" applyNumberFormat="1" applyFont="1" applyAlignment="1">
      <alignment vertical="center"/>
    </xf>
    <xf numFmtId="0" fontId="83" fillId="0" borderId="0" xfId="151" applyFont="1" applyAlignment="1">
      <alignment horizontal="center" vertical="center"/>
    </xf>
    <xf numFmtId="0" fontId="83" fillId="0" borderId="0" xfId="151" applyFont="1" applyAlignment="1">
      <alignment horizontal="left" vertical="center" wrapText="1"/>
    </xf>
    <xf numFmtId="4" fontId="83" fillId="0" borderId="0" xfId="151" applyNumberFormat="1" applyFont="1" applyAlignment="1">
      <alignment vertical="center"/>
    </xf>
    <xf numFmtId="4" fontId="25" fillId="0" borderId="14" xfId="43" applyNumberFormat="1" applyFont="1" applyBorder="1" applyAlignment="1">
      <alignment horizontal="right" vertical="center"/>
    </xf>
    <xf numFmtId="49" fontId="59" fillId="0" borderId="0" xfId="0" applyNumberFormat="1" applyFont="1"/>
    <xf numFmtId="0" fontId="133" fillId="48" borderId="48" xfId="116" applyFont="1" applyFill="1" applyBorder="1" applyAlignment="1">
      <alignment vertical="center"/>
    </xf>
    <xf numFmtId="4" fontId="14" fillId="48" borderId="30" xfId="116" applyNumberFormat="1" applyFont="1" applyFill="1" applyBorder="1" applyAlignment="1">
      <alignment vertical="center" wrapText="1"/>
    </xf>
    <xf numFmtId="168" fontId="14" fillId="48" borderId="11" xfId="116" applyNumberFormat="1" applyFont="1" applyFill="1" applyBorder="1" applyAlignment="1">
      <alignment horizontal="right" vertical="center"/>
    </xf>
    <xf numFmtId="165" fontId="14" fillId="48" borderId="13" xfId="111" applyNumberFormat="1" applyFont="1" applyFill="1" applyBorder="1" applyAlignment="1">
      <alignment horizontal="right" vertical="center" wrapText="1"/>
    </xf>
    <xf numFmtId="165" fontId="14" fillId="48" borderId="26" xfId="111" applyNumberFormat="1" applyFont="1" applyFill="1" applyBorder="1" applyAlignment="1">
      <alignment horizontal="right" vertical="center" wrapText="1"/>
    </xf>
    <xf numFmtId="165" fontId="14" fillId="48" borderId="31" xfId="111" applyNumberFormat="1" applyFont="1" applyFill="1" applyBorder="1" applyAlignment="1">
      <alignment horizontal="right" vertical="center" wrapText="1"/>
    </xf>
    <xf numFmtId="165" fontId="14" fillId="48" borderId="32" xfId="111" applyNumberFormat="1" applyFont="1" applyFill="1" applyBorder="1" applyAlignment="1">
      <alignment horizontal="right" vertical="center" wrapText="1"/>
    </xf>
    <xf numFmtId="165" fontId="14" fillId="49" borderId="26" xfId="111" applyNumberFormat="1" applyFont="1" applyFill="1" applyBorder="1" applyAlignment="1">
      <alignment horizontal="right" vertical="center" wrapText="1"/>
    </xf>
    <xf numFmtId="165" fontId="14" fillId="49" borderId="13" xfId="111" applyNumberFormat="1" applyFont="1" applyFill="1" applyBorder="1" applyAlignment="1">
      <alignment horizontal="right" vertical="center" wrapText="1"/>
    </xf>
    <xf numFmtId="165" fontId="14" fillId="49" borderId="19" xfId="111" applyNumberFormat="1" applyFont="1" applyFill="1" applyBorder="1" applyAlignment="1">
      <alignment horizontal="right" vertical="center" wrapText="1"/>
    </xf>
    <xf numFmtId="4" fontId="124" fillId="48" borderId="10" xfId="122" applyNumberFormat="1" applyFont="1" applyFill="1" applyBorder="1" applyAlignment="1">
      <alignment vertical="center"/>
    </xf>
    <xf numFmtId="4" fontId="124" fillId="48" borderId="11" xfId="122" applyNumberFormat="1" applyFont="1" applyFill="1" applyBorder="1" applyAlignment="1">
      <alignment vertical="center"/>
    </xf>
    <xf numFmtId="4" fontId="14" fillId="48" borderId="11" xfId="116" applyNumberFormat="1" applyFont="1" applyFill="1" applyBorder="1" applyAlignment="1">
      <alignment horizontal="right" vertical="center" wrapText="1"/>
    </xf>
    <xf numFmtId="168" fontId="14" fillId="48" borderId="37" xfId="116" applyNumberFormat="1" applyFont="1" applyFill="1" applyBorder="1" applyAlignment="1">
      <alignment horizontal="right" vertical="center" wrapText="1"/>
    </xf>
    <xf numFmtId="168" fontId="14" fillId="0" borderId="19" xfId="116" applyNumberFormat="1" applyFont="1" applyBorder="1" applyAlignment="1">
      <alignment horizontal="right" vertical="center"/>
    </xf>
    <xf numFmtId="168" fontId="13" fillId="0" borderId="37" xfId="116" applyNumberFormat="1" applyFont="1" applyBorder="1" applyAlignment="1">
      <alignment vertical="center"/>
    </xf>
    <xf numFmtId="168" fontId="13" fillId="0" borderId="36" xfId="116" applyNumberFormat="1" applyFont="1" applyBorder="1" applyAlignment="1">
      <alignment vertical="center"/>
    </xf>
    <xf numFmtId="168" fontId="13" fillId="0" borderId="39" xfId="116" applyNumberFormat="1" applyFont="1" applyBorder="1" applyAlignment="1">
      <alignment vertical="center"/>
    </xf>
    <xf numFmtId="168" fontId="13" fillId="0" borderId="40" xfId="116" applyNumberFormat="1" applyFont="1" applyBorder="1" applyAlignment="1">
      <alignment vertical="center"/>
    </xf>
    <xf numFmtId="168" fontId="13" fillId="0" borderId="37" xfId="116" applyNumberFormat="1" applyFont="1" applyBorder="1" applyAlignment="1">
      <alignment horizontal="right" vertical="center"/>
    </xf>
    <xf numFmtId="168" fontId="13" fillId="0" borderId="36" xfId="116" applyNumberFormat="1" applyFont="1" applyBorder="1" applyAlignment="1">
      <alignment horizontal="right" vertical="center"/>
    </xf>
    <xf numFmtId="168" fontId="13" fillId="0" borderId="41" xfId="116" applyNumberFormat="1" applyFont="1" applyBorder="1" applyAlignment="1">
      <alignment horizontal="right" vertical="center"/>
    </xf>
    <xf numFmtId="0" fontId="61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49" fontId="59" fillId="0" borderId="0" xfId="0" applyNumberFormat="1" applyFont="1" applyAlignment="1">
      <alignment horizontal="left" indent="1"/>
    </xf>
    <xf numFmtId="49" fontId="59" fillId="0" borderId="0" xfId="0" applyNumberFormat="1" applyFont="1" applyAlignment="1">
      <alignment horizontal="center"/>
    </xf>
    <xf numFmtId="0" fontId="59" fillId="0" borderId="0" xfId="0" applyFont="1" applyAlignment="1">
      <alignment horizontal="left" indent="1"/>
    </xf>
    <xf numFmtId="0" fontId="59" fillId="0" borderId="0" xfId="0" applyFont="1" applyAlignment="1">
      <alignment horizontal="left" wrapText="1" indent="1"/>
    </xf>
    <xf numFmtId="0" fontId="13" fillId="0" borderId="16" xfId="51" applyFont="1" applyBorder="1" applyAlignment="1">
      <alignment horizontal="left" vertical="center"/>
    </xf>
    <xf numFmtId="0" fontId="13" fillId="0" borderId="45" xfId="51" applyFont="1" applyBorder="1" applyAlignment="1">
      <alignment horizontal="left" vertical="center"/>
    </xf>
    <xf numFmtId="0" fontId="19" fillId="0" borderId="0" xfId="51" applyFont="1" applyAlignment="1">
      <alignment horizontal="justify" vertical="top" wrapText="1"/>
    </xf>
    <xf numFmtId="0" fontId="17" fillId="0" borderId="0" xfId="51" applyFont="1" applyAlignment="1">
      <alignment horizontal="center"/>
    </xf>
    <xf numFmtId="0" fontId="18" fillId="0" borderId="16" xfId="51" applyFont="1" applyBorder="1" applyAlignment="1">
      <alignment horizontal="left" vertical="center" wrapText="1"/>
    </xf>
    <xf numFmtId="0" fontId="18" fillId="0" borderId="45" xfId="51" applyFont="1" applyBorder="1" applyAlignment="1">
      <alignment horizontal="left" vertical="center" wrapText="1"/>
    </xf>
    <xf numFmtId="0" fontId="13" fillId="0" borderId="16" xfId="51" applyFont="1" applyBorder="1" applyAlignment="1">
      <alignment horizontal="left" vertical="center" wrapText="1"/>
    </xf>
    <xf numFmtId="0" fontId="13" fillId="0" borderId="45" xfId="51" applyFont="1" applyBorder="1" applyAlignment="1">
      <alignment horizontal="left" vertical="center" wrapText="1"/>
    </xf>
    <xf numFmtId="4" fontId="13" fillId="0" borderId="26" xfId="50" applyNumberFormat="1" applyFont="1" applyBorder="1" applyAlignment="1">
      <alignment horizontal="right" vertical="center"/>
    </xf>
    <xf numFmtId="4" fontId="13" fillId="0" borderId="60" xfId="50" applyNumberFormat="1" applyFont="1" applyBorder="1" applyAlignment="1">
      <alignment horizontal="right" vertical="center"/>
    </xf>
    <xf numFmtId="0" fontId="18" fillId="0" borderId="60" xfId="51" applyFont="1" applyBorder="1" applyAlignment="1">
      <alignment horizontal="left" vertical="center" wrapText="1"/>
    </xf>
    <xf numFmtId="0" fontId="18" fillId="0" borderId="43" xfId="51" applyFont="1" applyBorder="1" applyAlignment="1">
      <alignment horizontal="left" vertical="center" wrapText="1"/>
    </xf>
    <xf numFmtId="4" fontId="101" fillId="0" borderId="13" xfId="51" applyNumberFormat="1" applyFont="1" applyBorder="1" applyAlignment="1">
      <alignment vertical="center"/>
    </xf>
    <xf numFmtId="4" fontId="101" fillId="0" borderId="15" xfId="51" applyNumberFormat="1" applyFont="1" applyBorder="1" applyAlignment="1">
      <alignment vertical="center"/>
    </xf>
    <xf numFmtId="4" fontId="120" fillId="0" borderId="19" xfId="51" applyNumberFormat="1" applyFont="1" applyBorder="1" applyAlignment="1">
      <alignment horizontal="right" vertical="center"/>
    </xf>
    <xf numFmtId="4" fontId="120" fillId="0" borderId="36" xfId="51" applyNumberFormat="1" applyFont="1" applyBorder="1" applyAlignment="1">
      <alignment horizontal="right" vertical="center"/>
    </xf>
    <xf numFmtId="49" fontId="30" fillId="0" borderId="0" xfId="51" applyNumberFormat="1" applyFont="1" applyAlignment="1">
      <alignment horizontal="right"/>
    </xf>
    <xf numFmtId="0" fontId="126" fillId="0" borderId="0" xfId="51" applyFont="1" applyAlignment="1">
      <alignment horizontal="center"/>
    </xf>
    <xf numFmtId="0" fontId="31" fillId="0" borderId="26" xfId="51" applyFont="1" applyBorder="1" applyAlignment="1">
      <alignment horizontal="center" vertical="center"/>
    </xf>
    <xf numFmtId="0" fontId="31" fillId="0" borderId="79" xfId="51" applyFont="1" applyBorder="1" applyAlignment="1">
      <alignment horizontal="center" vertical="center"/>
    </xf>
    <xf numFmtId="0" fontId="18" fillId="0" borderId="10" xfId="51" applyFont="1" applyBorder="1" applyAlignment="1">
      <alignment horizontal="left" vertical="center"/>
    </xf>
    <xf numFmtId="0" fontId="13" fillId="0" borderId="14" xfId="51" applyFont="1" applyBorder="1" applyAlignment="1">
      <alignment horizontal="left" vertical="center"/>
    </xf>
    <xf numFmtId="0" fontId="13" fillId="0" borderId="66" xfId="51" applyFont="1" applyBorder="1" applyAlignment="1">
      <alignment horizontal="left" vertical="center"/>
    </xf>
    <xf numFmtId="0" fontId="13" fillId="0" borderId="65" xfId="51" applyFont="1" applyBorder="1" applyAlignment="1">
      <alignment horizontal="left" vertical="center"/>
    </xf>
    <xf numFmtId="0" fontId="13" fillId="0" borderId="31" xfId="43" applyFont="1" applyBorder="1" applyAlignment="1">
      <alignment horizontal="left" vertical="center"/>
    </xf>
    <xf numFmtId="0" fontId="13" fillId="0" borderId="63" xfId="51" applyFont="1" applyBorder="1" applyAlignment="1">
      <alignment horizontal="left" vertical="center"/>
    </xf>
    <xf numFmtId="0" fontId="13" fillId="0" borderId="70" xfId="51" applyFont="1" applyBorder="1" applyAlignment="1">
      <alignment horizontal="left" vertical="center" wrapText="1"/>
    </xf>
    <xf numFmtId="0" fontId="13" fillId="0" borderId="47" xfId="51" applyFont="1" applyBorder="1" applyAlignment="1">
      <alignment horizontal="left" vertical="center" wrapText="1"/>
    </xf>
    <xf numFmtId="0" fontId="13" fillId="0" borderId="80" xfId="51" applyFont="1" applyBorder="1" applyAlignment="1">
      <alignment horizontal="left" vertical="center" wrapText="1"/>
    </xf>
    <xf numFmtId="0" fontId="13" fillId="0" borderId="25" xfId="51" applyFont="1" applyBorder="1" applyAlignment="1">
      <alignment horizontal="left" vertical="center"/>
    </xf>
    <xf numFmtId="0" fontId="13" fillId="0" borderId="34" xfId="51" applyFont="1" applyBorder="1" applyAlignment="1">
      <alignment horizontal="left" vertical="center"/>
    </xf>
    <xf numFmtId="0" fontId="13" fillId="0" borderId="15" xfId="51" applyFont="1" applyBorder="1" applyAlignment="1">
      <alignment horizontal="left" vertical="center"/>
    </xf>
    <xf numFmtId="0" fontId="13" fillId="0" borderId="60" xfId="51" applyFont="1" applyBorder="1" applyAlignment="1">
      <alignment horizontal="left" vertical="center"/>
    </xf>
    <xf numFmtId="0" fontId="18" fillId="0" borderId="27" xfId="51" applyFont="1" applyBorder="1" applyAlignment="1">
      <alignment horizontal="left" vertical="center" wrapText="1"/>
    </xf>
    <xf numFmtId="0" fontId="18" fillId="0" borderId="30" xfId="51" applyFont="1" applyBorder="1" applyAlignment="1">
      <alignment horizontal="left" vertical="center" wrapText="1"/>
    </xf>
    <xf numFmtId="0" fontId="18" fillId="0" borderId="51" xfId="51" applyFont="1" applyBorder="1" applyAlignment="1">
      <alignment horizontal="left" vertical="center" wrapText="1"/>
    </xf>
    <xf numFmtId="0" fontId="18" fillId="0" borderId="27" xfId="51" applyFont="1" applyBorder="1" applyAlignment="1">
      <alignment horizontal="left" vertical="center"/>
    </xf>
    <xf numFmtId="0" fontId="18" fillId="0" borderId="30" xfId="51" applyFont="1" applyBorder="1" applyAlignment="1">
      <alignment horizontal="left" vertical="center"/>
    </xf>
    <xf numFmtId="0" fontId="13" fillId="0" borderId="43" xfId="51" applyFont="1" applyBorder="1" applyAlignment="1">
      <alignment horizontal="left" vertical="center"/>
    </xf>
    <xf numFmtId="0" fontId="13" fillId="0" borderId="70" xfId="51" applyFont="1" applyBorder="1" applyAlignment="1">
      <alignment horizontal="left" vertical="center"/>
    </xf>
    <xf numFmtId="0" fontId="13" fillId="0" borderId="47" xfId="51" applyFont="1" applyBorder="1" applyAlignment="1">
      <alignment horizontal="left" vertical="center"/>
    </xf>
    <xf numFmtId="0" fontId="13" fillId="0" borderId="80" xfId="51" applyFont="1" applyBorder="1" applyAlignment="1">
      <alignment horizontal="left" vertical="center"/>
    </xf>
    <xf numFmtId="0" fontId="13" fillId="0" borderId="64" xfId="51" applyFont="1" applyBorder="1" applyAlignment="1">
      <alignment horizontal="left" vertical="center"/>
    </xf>
    <xf numFmtId="0" fontId="13" fillId="0" borderId="0" xfId="51" applyFont="1" applyAlignment="1">
      <alignment horizontal="left" vertical="center"/>
    </xf>
    <xf numFmtId="0" fontId="13" fillId="0" borderId="16" xfId="51" applyFont="1" applyBorder="1" applyAlignment="1">
      <alignment vertical="center"/>
    </xf>
    <xf numFmtId="0" fontId="13" fillId="0" borderId="45" xfId="51" applyFont="1" applyBorder="1" applyAlignment="1">
      <alignment vertical="center"/>
    </xf>
    <xf numFmtId="0" fontId="18" fillId="48" borderId="24" xfId="51" applyFont="1" applyFill="1" applyBorder="1" applyAlignment="1">
      <alignment horizontal="left" vertical="center"/>
    </xf>
    <xf numFmtId="0" fontId="18" fillId="48" borderId="65" xfId="51" applyFont="1" applyFill="1" applyBorder="1" applyAlignment="1">
      <alignment horizontal="left" vertical="center"/>
    </xf>
    <xf numFmtId="0" fontId="18" fillId="48" borderId="78" xfId="51" applyFont="1" applyFill="1" applyBorder="1" applyAlignment="1">
      <alignment horizontal="left" vertical="center"/>
    </xf>
    <xf numFmtId="0" fontId="13" fillId="0" borderId="14" xfId="51" applyFont="1" applyBorder="1" applyAlignment="1">
      <alignment vertical="center"/>
    </xf>
    <xf numFmtId="0" fontId="18" fillId="0" borderId="66" xfId="51" applyFont="1" applyBorder="1" applyAlignment="1">
      <alignment horizontal="left" vertical="center"/>
    </xf>
    <xf numFmtId="0" fontId="18" fillId="0" borderId="65" xfId="51" applyFont="1" applyBorder="1" applyAlignment="1">
      <alignment horizontal="left" vertical="center"/>
    </xf>
    <xf numFmtId="0" fontId="13" fillId="0" borderId="17" xfId="51" applyFont="1" applyBorder="1" applyAlignment="1">
      <alignment horizontal="left" vertical="center"/>
    </xf>
    <xf numFmtId="0" fontId="13" fillId="0" borderId="57" xfId="51" applyFont="1" applyBorder="1" applyAlignment="1">
      <alignment horizontal="left" vertical="center"/>
    </xf>
    <xf numFmtId="0" fontId="13" fillId="0" borderId="72" xfId="51" applyFont="1" applyBorder="1" applyAlignment="1">
      <alignment horizontal="left" vertical="center"/>
    </xf>
    <xf numFmtId="0" fontId="13" fillId="0" borderId="31" xfId="51" applyFont="1" applyBorder="1" applyAlignment="1">
      <alignment horizontal="left" vertical="center"/>
    </xf>
    <xf numFmtId="0" fontId="18" fillId="0" borderId="10" xfId="51" applyFont="1" applyBorder="1" applyAlignment="1">
      <alignment vertical="center" wrapText="1"/>
    </xf>
    <xf numFmtId="0" fontId="17" fillId="0" borderId="0" xfId="82" applyFont="1" applyAlignment="1">
      <alignment horizontal="center" vertical="center"/>
    </xf>
    <xf numFmtId="0" fontId="17" fillId="0" borderId="0" xfId="82" applyFont="1" applyAlignment="1">
      <alignment horizontal="center" vertical="center" wrapText="1"/>
    </xf>
    <xf numFmtId="0" fontId="123" fillId="0" borderId="16" xfId="151" applyFont="1" applyBorder="1" applyAlignment="1">
      <alignment horizontal="left" vertical="center" wrapText="1"/>
    </xf>
    <xf numFmtId="0" fontId="123" fillId="0" borderId="63" xfId="151" applyFont="1" applyBorder="1" applyAlignment="1">
      <alignment horizontal="left" vertical="center" wrapText="1"/>
    </xf>
    <xf numFmtId="0" fontId="17" fillId="0" borderId="0" xfId="49" applyFont="1" applyAlignment="1">
      <alignment horizontal="center" vertical="center" wrapText="1"/>
    </xf>
    <xf numFmtId="0" fontId="18" fillId="0" borderId="0" xfId="43" applyFont="1" applyAlignment="1">
      <alignment horizontal="center"/>
    </xf>
    <xf numFmtId="49" fontId="18" fillId="0" borderId="0" xfId="43" applyNumberFormat="1" applyFont="1" applyAlignment="1">
      <alignment horizontal="right"/>
    </xf>
    <xf numFmtId="0" fontId="17" fillId="0" borderId="0" xfId="43" applyFont="1" applyAlignment="1">
      <alignment horizontal="center" vertical="center" wrapText="1"/>
    </xf>
    <xf numFmtId="0" fontId="14" fillId="0" borderId="27" xfId="43" applyFont="1" applyBorder="1" applyAlignment="1">
      <alignment horizontal="left"/>
    </xf>
    <xf numFmtId="0" fontId="14" fillId="0" borderId="51" xfId="43" applyFont="1" applyBorder="1" applyAlignment="1">
      <alignment horizontal="left"/>
    </xf>
    <xf numFmtId="49" fontId="13" fillId="0" borderId="79" xfId="43" applyNumberFormat="1" applyFont="1" applyBorder="1" applyAlignment="1">
      <alignment horizontal="justify" vertical="center" wrapText="1"/>
    </xf>
    <xf numFmtId="49" fontId="13" fillId="0" borderId="0" xfId="43" applyNumberFormat="1" applyFont="1" applyAlignment="1">
      <alignment horizontal="justify" vertical="center" wrapText="1"/>
    </xf>
    <xf numFmtId="0" fontId="18" fillId="0" borderId="0" xfId="111" applyFont="1" applyAlignment="1">
      <alignment horizontal="center" vertical="center"/>
    </xf>
    <xf numFmtId="4" fontId="60" fillId="0" borderId="26" xfId="111" applyNumberFormat="1" applyFont="1" applyBorder="1" applyAlignment="1">
      <alignment horizontal="center" vertical="center" wrapText="1"/>
    </xf>
    <xf numFmtId="4" fontId="60" fillId="0" borderId="86" xfId="111" applyNumberFormat="1" applyFont="1" applyBorder="1" applyAlignment="1">
      <alignment horizontal="center" vertical="center" wrapText="1"/>
    </xf>
    <xf numFmtId="4" fontId="60" fillId="0" borderId="64" xfId="111" applyNumberFormat="1" applyFont="1" applyBorder="1" applyAlignment="1">
      <alignment horizontal="center" vertical="center" wrapText="1"/>
    </xf>
    <xf numFmtId="4" fontId="60" fillId="0" borderId="74" xfId="111" applyNumberFormat="1" applyFont="1" applyBorder="1" applyAlignment="1">
      <alignment horizontal="center" vertical="center" wrapText="1"/>
    </xf>
    <xf numFmtId="4" fontId="60" fillId="0" borderId="66" xfId="111" applyNumberFormat="1" applyFont="1" applyBorder="1" applyAlignment="1">
      <alignment horizontal="center" vertical="center" wrapText="1"/>
    </xf>
    <xf numFmtId="4" fontId="60" fillId="0" borderId="28" xfId="111" applyNumberFormat="1" applyFont="1" applyBorder="1" applyAlignment="1">
      <alignment horizontal="center" vertical="center" wrapText="1"/>
    </xf>
    <xf numFmtId="0" fontId="14" fillId="0" borderId="10" xfId="111" applyFont="1" applyBorder="1" applyAlignment="1">
      <alignment horizontal="left" vertical="center"/>
    </xf>
    <xf numFmtId="0" fontId="14" fillId="0" borderId="27" xfId="111" applyFont="1" applyBorder="1" applyAlignment="1">
      <alignment horizontal="left" vertical="center"/>
    </xf>
    <xf numFmtId="4" fontId="13" fillId="0" borderId="26" xfId="111" applyNumberFormat="1" applyFont="1" applyBorder="1" applyAlignment="1">
      <alignment horizontal="center" vertical="center" wrapText="1"/>
    </xf>
    <xf numFmtId="4" fontId="13" fillId="0" borderId="86" xfId="111" applyNumberFormat="1" applyFont="1" applyBorder="1" applyAlignment="1">
      <alignment horizontal="center" vertical="center" wrapText="1"/>
    </xf>
    <xf numFmtId="4" fontId="13" fillId="0" borderId="64" xfId="111" applyNumberFormat="1" applyFont="1" applyBorder="1" applyAlignment="1">
      <alignment horizontal="center" vertical="center" wrapText="1"/>
    </xf>
    <xf numFmtId="4" fontId="13" fillId="0" borderId="74" xfId="111" applyNumberFormat="1" applyFont="1" applyBorder="1" applyAlignment="1">
      <alignment horizontal="center" vertical="center" wrapText="1"/>
    </xf>
    <xf numFmtId="4" fontId="13" fillId="0" borderId="66" xfId="111" applyNumberFormat="1" applyFont="1" applyBorder="1" applyAlignment="1">
      <alignment horizontal="center" vertical="center" wrapText="1"/>
    </xf>
    <xf numFmtId="4" fontId="13" fillId="0" borderId="28" xfId="111" applyNumberFormat="1" applyFont="1" applyBorder="1" applyAlignment="1">
      <alignment horizontal="center" vertical="center" wrapText="1"/>
    </xf>
    <xf numFmtId="49" fontId="18" fillId="0" borderId="0" xfId="111" applyNumberFormat="1" applyFont="1" applyAlignment="1">
      <alignment horizontal="right" vertical="center"/>
    </xf>
    <xf numFmtId="0" fontId="17" fillId="0" borderId="0" xfId="111" applyFont="1" applyAlignment="1">
      <alignment horizontal="center" vertical="center" wrapText="1"/>
    </xf>
    <xf numFmtId="0" fontId="17" fillId="0" borderId="0" xfId="111" applyFont="1" applyAlignment="1">
      <alignment horizontal="center" vertical="center"/>
    </xf>
    <xf numFmtId="49" fontId="18" fillId="0" borderId="0" xfId="111" applyNumberFormat="1" applyFont="1" applyAlignment="1">
      <alignment horizontal="right"/>
    </xf>
    <xf numFmtId="0" fontId="17" fillId="0" borderId="0" xfId="51" applyFont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2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textRotation="90" wrapText="1"/>
    </xf>
    <xf numFmtId="0" fontId="15" fillId="0" borderId="50" xfId="0" applyFont="1" applyBorder="1" applyAlignment="1">
      <alignment horizontal="center" vertical="center" textRotation="90" wrapText="1"/>
    </xf>
    <xf numFmtId="0" fontId="15" fillId="0" borderId="77" xfId="0" applyFont="1" applyBorder="1" applyAlignment="1">
      <alignment horizontal="center" vertical="center" textRotation="90" wrapText="1"/>
    </xf>
    <xf numFmtId="0" fontId="13" fillId="0" borderId="1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4" fontId="55" fillId="0" borderId="0" xfId="0" applyNumberFormat="1" applyFont="1" applyAlignment="1">
      <alignment horizontal="center" vertical="center"/>
    </xf>
    <xf numFmtId="4" fontId="28" fillId="0" borderId="0" xfId="0" applyNumberFormat="1" applyFont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2" fillId="0" borderId="0" xfId="40" applyFont="1" applyAlignment="1">
      <alignment horizontal="justify" vertical="center" wrapText="1"/>
    </xf>
    <xf numFmtId="0" fontId="18" fillId="0" borderId="0" xfId="40" applyFont="1" applyAlignment="1">
      <alignment horizontal="right"/>
    </xf>
    <xf numFmtId="0" fontId="22" fillId="0" borderId="0" xfId="40" applyFont="1" applyAlignment="1">
      <alignment horizontal="center"/>
    </xf>
    <xf numFmtId="0" fontId="17" fillId="0" borderId="0" xfId="40" applyFont="1" applyAlignment="1">
      <alignment horizontal="center"/>
    </xf>
    <xf numFmtId="0" fontId="14" fillId="48" borderId="48" xfId="115" applyFont="1" applyFill="1" applyBorder="1" applyAlignment="1">
      <alignment horizontal="left"/>
    </xf>
    <xf numFmtId="0" fontId="14" fillId="48" borderId="67" xfId="115" applyFont="1" applyFill="1" applyBorder="1" applyAlignment="1">
      <alignment horizontal="left"/>
    </xf>
    <xf numFmtId="49" fontId="18" fillId="0" borderId="0" xfId="115" applyNumberFormat="1" applyFont="1" applyAlignment="1">
      <alignment horizontal="right"/>
    </xf>
    <xf numFmtId="0" fontId="22" fillId="0" borderId="0" xfId="115" applyFont="1" applyAlignment="1">
      <alignment horizontal="center" vertical="center"/>
    </xf>
    <xf numFmtId="0" fontId="12" fillId="0" borderId="0" xfId="115" applyAlignment="1">
      <alignment horizontal="justify" vertical="top" wrapText="1"/>
    </xf>
    <xf numFmtId="0" fontId="17" fillId="0" borderId="0" xfId="115" applyFont="1" applyAlignment="1">
      <alignment horizontal="center" vertical="center"/>
    </xf>
    <xf numFmtId="0" fontId="12" fillId="0" borderId="0" xfId="115" applyAlignment="1">
      <alignment horizontal="left" wrapText="1"/>
    </xf>
    <xf numFmtId="4" fontId="14" fillId="0" borderId="48" xfId="115" applyNumberFormat="1" applyFont="1" applyBorder="1" applyAlignment="1">
      <alignment horizontal="right"/>
    </xf>
    <xf numFmtId="4" fontId="14" fillId="0" borderId="51" xfId="115" applyNumberFormat="1" applyFont="1" applyBorder="1" applyAlignment="1">
      <alignment horizontal="right"/>
    </xf>
    <xf numFmtId="0" fontId="17" fillId="0" borderId="0" xfId="115" applyFont="1" applyAlignment="1">
      <alignment horizontal="center"/>
    </xf>
    <xf numFmtId="4" fontId="19" fillId="0" borderId="44" xfId="115" applyNumberFormat="1" applyFont="1" applyBorder="1" applyAlignment="1">
      <alignment horizontal="right"/>
    </xf>
    <xf numFmtId="4" fontId="19" fillId="0" borderId="63" xfId="115" applyNumberFormat="1" applyFont="1" applyBorder="1" applyAlignment="1">
      <alignment horizontal="right"/>
    </xf>
    <xf numFmtId="0" fontId="15" fillId="0" borderId="48" xfId="115" applyFont="1" applyBorder="1" applyAlignment="1">
      <alignment horizontal="center" vertical="center"/>
    </xf>
    <xf numFmtId="0" fontId="15" fillId="0" borderId="67" xfId="115" applyFont="1" applyBorder="1" applyAlignment="1">
      <alignment horizontal="center" vertical="center"/>
    </xf>
    <xf numFmtId="4" fontId="19" fillId="0" borderId="49" xfId="115" applyNumberFormat="1" applyFont="1" applyBorder="1" applyAlignment="1">
      <alignment horizontal="right"/>
    </xf>
    <xf numFmtId="4" fontId="19" fillId="0" borderId="53" xfId="115" applyNumberFormat="1" applyFont="1" applyBorder="1" applyAlignment="1">
      <alignment horizontal="right"/>
    </xf>
    <xf numFmtId="0" fontId="22" fillId="0" borderId="0" xfId="115" applyFont="1" applyAlignment="1">
      <alignment horizontal="center"/>
    </xf>
    <xf numFmtId="0" fontId="15" fillId="0" borderId="48" xfId="115" applyFont="1" applyBorder="1" applyAlignment="1">
      <alignment horizontal="center"/>
    </xf>
    <xf numFmtId="0" fontId="15" fillId="0" borderId="51" xfId="115" applyFont="1" applyBorder="1" applyAlignment="1">
      <alignment horizontal="center"/>
    </xf>
    <xf numFmtId="4" fontId="19" fillId="0" borderId="45" xfId="115" applyNumberFormat="1" applyFont="1" applyBorder="1" applyAlignment="1">
      <alignment horizontal="right"/>
    </xf>
    <xf numFmtId="4" fontId="19" fillId="0" borderId="42" xfId="115" applyNumberFormat="1" applyFont="1" applyBorder="1" applyAlignment="1">
      <alignment horizontal="right"/>
    </xf>
    <xf numFmtId="4" fontId="19" fillId="0" borderId="61" xfId="115" applyNumberFormat="1" applyFont="1" applyBorder="1" applyAlignment="1">
      <alignment horizontal="right"/>
    </xf>
    <xf numFmtId="0" fontId="18" fillId="0" borderId="0" xfId="115" applyFont="1" applyAlignment="1">
      <alignment horizontal="right"/>
    </xf>
    <xf numFmtId="0" fontId="16" fillId="0" borderId="0" xfId="40" applyAlignment="1">
      <alignment horizontal="justify" vertical="center" wrapText="1"/>
    </xf>
    <xf numFmtId="0" fontId="29" fillId="0" borderId="0" xfId="45" applyFont="1" applyAlignment="1">
      <alignment horizontal="center" vertical="center" wrapText="1"/>
    </xf>
    <xf numFmtId="0" fontId="19" fillId="0" borderId="16" xfId="48" applyFont="1" applyBorder="1" applyAlignment="1">
      <alignment horizontal="left" vertical="center" wrapText="1"/>
    </xf>
    <xf numFmtId="0" fontId="19" fillId="0" borderId="63" xfId="48" applyFont="1" applyBorder="1" applyAlignment="1">
      <alignment horizontal="left" vertical="center" wrapText="1"/>
    </xf>
    <xf numFmtId="0" fontId="14" fillId="0" borderId="83" xfId="48" applyFont="1" applyBorder="1" applyAlignment="1">
      <alignment horizontal="center" vertical="center" wrapText="1"/>
    </xf>
    <xf numFmtId="0" fontId="14" fillId="0" borderId="87" xfId="48" applyFont="1" applyBorder="1" applyAlignment="1">
      <alignment horizontal="center" vertical="center" wrapText="1"/>
    </xf>
    <xf numFmtId="0" fontId="19" fillId="0" borderId="101" xfId="48" applyFont="1" applyBorder="1" applyAlignment="1">
      <alignment horizontal="left" vertical="center" wrapText="1"/>
    </xf>
    <xf numFmtId="0" fontId="19" fillId="0" borderId="102" xfId="48" applyFont="1" applyBorder="1" applyAlignment="1">
      <alignment horizontal="left" vertical="center" wrapText="1"/>
    </xf>
    <xf numFmtId="0" fontId="19" fillId="0" borderId="70" xfId="48" applyFont="1" applyBorder="1" applyAlignment="1">
      <alignment horizontal="left" vertical="center" wrapText="1"/>
    </xf>
    <xf numFmtId="0" fontId="19" fillId="0" borderId="80" xfId="48" applyFont="1" applyBorder="1" applyAlignment="1">
      <alignment horizontal="left" vertical="center" wrapText="1"/>
    </xf>
    <xf numFmtId="0" fontId="19" fillId="0" borderId="99" xfId="48" applyFont="1" applyBorder="1" applyAlignment="1">
      <alignment horizontal="left" vertical="center" wrapText="1"/>
    </xf>
    <xf numFmtId="0" fontId="19" fillId="0" borderId="100" xfId="48" applyFont="1" applyBorder="1" applyAlignment="1">
      <alignment horizontal="left" vertical="center" wrapText="1"/>
    </xf>
    <xf numFmtId="0" fontId="14" fillId="0" borderId="48" xfId="48" applyFont="1" applyBorder="1" applyAlignment="1">
      <alignment horizontal="right" vertical="center" wrapText="1"/>
    </xf>
    <xf numFmtId="0" fontId="14" fillId="0" borderId="30" xfId="48" applyFont="1" applyBorder="1" applyAlignment="1">
      <alignment horizontal="right" vertical="center" wrapText="1"/>
    </xf>
    <xf numFmtId="0" fontId="14" fillId="0" borderId="51" xfId="48" applyFont="1" applyBorder="1" applyAlignment="1">
      <alignment horizontal="right" vertical="center" wrapText="1"/>
    </xf>
    <xf numFmtId="0" fontId="17" fillId="0" borderId="0" xfId="111" applyFont="1" applyAlignment="1">
      <alignment horizontal="center"/>
    </xf>
    <xf numFmtId="0" fontId="14" fillId="0" borderId="14" xfId="111" applyFont="1" applyBorder="1" applyAlignment="1">
      <alignment horizontal="center" vertical="center" wrapText="1"/>
    </xf>
    <xf numFmtId="0" fontId="14" fillId="0" borderId="81" xfId="111" applyFont="1" applyBorder="1" applyAlignment="1">
      <alignment horizontal="center" vertical="center" wrapText="1"/>
    </xf>
    <xf numFmtId="0" fontId="14" fillId="0" borderId="14" xfId="111" applyFont="1" applyBorder="1" applyAlignment="1">
      <alignment horizontal="center" vertical="center"/>
    </xf>
    <xf numFmtId="0" fontId="14" fillId="0" borderId="81" xfId="111" applyFont="1" applyBorder="1" applyAlignment="1">
      <alignment horizontal="center" vertical="center"/>
    </xf>
    <xf numFmtId="0" fontId="19" fillId="0" borderId="81" xfId="111" applyFont="1" applyBorder="1" applyAlignment="1">
      <alignment horizontal="center" vertical="center" wrapText="1"/>
    </xf>
    <xf numFmtId="4" fontId="19" fillId="0" borderId="16" xfId="111" applyNumberFormat="1" applyFont="1" applyBorder="1" applyAlignment="1">
      <alignment horizontal="right" vertical="center"/>
    </xf>
    <xf numFmtId="4" fontId="19" fillId="0" borderId="63" xfId="111" applyNumberFormat="1" applyFont="1" applyBorder="1" applyAlignment="1">
      <alignment horizontal="right" vertical="center"/>
    </xf>
    <xf numFmtId="4" fontId="19" fillId="0" borderId="99" xfId="111" applyNumberFormat="1" applyFont="1" applyBorder="1" applyAlignment="1">
      <alignment horizontal="right" vertical="center"/>
    </xf>
    <xf numFmtId="4" fontId="19" fillId="0" borderId="100" xfId="111" applyNumberFormat="1" applyFont="1" applyBorder="1" applyAlignment="1">
      <alignment horizontal="right" vertical="center"/>
    </xf>
    <xf numFmtId="4" fontId="19" fillId="0" borderId="14" xfId="111" applyNumberFormat="1" applyFont="1" applyBorder="1" applyAlignment="1">
      <alignment horizontal="right" vertical="center" indent="1"/>
    </xf>
    <xf numFmtId="0" fontId="14" fillId="0" borderId="15" xfId="111" applyFont="1" applyBorder="1" applyAlignment="1">
      <alignment horizontal="left" vertical="center"/>
    </xf>
    <xf numFmtId="4" fontId="14" fillId="0" borderId="15" xfId="111" applyNumberFormat="1" applyFont="1" applyBorder="1" applyAlignment="1">
      <alignment horizontal="right" vertical="center"/>
    </xf>
    <xf numFmtId="0" fontId="13" fillId="0" borderId="50" xfId="111" applyFont="1" applyBorder="1" applyAlignment="1">
      <alignment horizontal="left" vertical="center" wrapText="1"/>
    </xf>
    <xf numFmtId="0" fontId="13" fillId="0" borderId="14" xfId="111" applyFont="1" applyBorder="1" applyAlignment="1">
      <alignment horizontal="left" vertical="center" wrapText="1"/>
    </xf>
    <xf numFmtId="0" fontId="14" fillId="49" borderId="55" xfId="111" applyFont="1" applyFill="1" applyBorder="1" applyAlignment="1">
      <alignment horizontal="left" vertical="center" wrapText="1"/>
    </xf>
    <xf numFmtId="0" fontId="14" fillId="49" borderId="79" xfId="111" applyFont="1" applyFill="1" applyBorder="1" applyAlignment="1">
      <alignment horizontal="left" vertical="center" wrapText="1"/>
    </xf>
    <xf numFmtId="0" fontId="14" fillId="49" borderId="97" xfId="111" applyFont="1" applyFill="1" applyBorder="1" applyAlignment="1">
      <alignment horizontal="left" vertical="center" wrapText="1"/>
    </xf>
    <xf numFmtId="0" fontId="13" fillId="16" borderId="50" xfId="111" applyFont="1" applyFill="1" applyBorder="1" applyAlignment="1">
      <alignment horizontal="left" vertical="center" wrapText="1"/>
    </xf>
    <xf numFmtId="0" fontId="13" fillId="16" borderId="14" xfId="11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16" borderId="44" xfId="111" applyFont="1" applyFill="1" applyBorder="1" applyAlignment="1">
      <alignment horizontal="left" vertical="center" wrapText="1"/>
    </xf>
    <xf numFmtId="0" fontId="13" fillId="16" borderId="45" xfId="111" applyFont="1" applyFill="1" applyBorder="1" applyAlignment="1">
      <alignment horizontal="left" vertical="center" wrapText="1"/>
    </xf>
    <xf numFmtId="0" fontId="13" fillId="16" borderId="63" xfId="111" applyFont="1" applyFill="1" applyBorder="1" applyAlignment="1">
      <alignment horizontal="left" vertical="center" wrapText="1"/>
    </xf>
    <xf numFmtId="0" fontId="17" fillId="0" borderId="0" xfId="111" applyFont="1" applyAlignment="1">
      <alignment horizontal="left"/>
    </xf>
    <xf numFmtId="0" fontId="14" fillId="56" borderId="48" xfId="111" applyFont="1" applyFill="1" applyBorder="1" applyAlignment="1">
      <alignment horizontal="left" vertical="center" wrapText="1"/>
    </xf>
    <xf numFmtId="0" fontId="14" fillId="56" borderId="30" xfId="111" applyFont="1" applyFill="1" applyBorder="1" applyAlignment="1">
      <alignment horizontal="left" vertical="center" wrapText="1"/>
    </xf>
    <xf numFmtId="0" fontId="14" fillId="56" borderId="51" xfId="111" applyFont="1" applyFill="1" applyBorder="1" applyAlignment="1">
      <alignment horizontal="left" vertical="center" wrapText="1"/>
    </xf>
    <xf numFmtId="0" fontId="14" fillId="48" borderId="49" xfId="111" applyFont="1" applyFill="1" applyBorder="1" applyAlignment="1">
      <alignment horizontal="left" vertical="center" wrapText="1"/>
    </xf>
    <xf numFmtId="0" fontId="14" fillId="48" borderId="72" xfId="111" applyFont="1" applyFill="1" applyBorder="1" applyAlignment="1">
      <alignment horizontal="left" vertical="center" wrapText="1"/>
    </xf>
    <xf numFmtId="0" fontId="14" fillId="48" borderId="53" xfId="111" applyFont="1" applyFill="1" applyBorder="1" applyAlignment="1">
      <alignment horizontal="left" vertical="center" wrapText="1"/>
    </xf>
    <xf numFmtId="0" fontId="12" fillId="53" borderId="44" xfId="111" applyFill="1" applyBorder="1" applyAlignment="1">
      <alignment horizontal="left"/>
    </xf>
    <xf numFmtId="0" fontId="12" fillId="53" borderId="45" xfId="111" applyFill="1" applyBorder="1" applyAlignment="1">
      <alignment horizontal="left"/>
    </xf>
    <xf numFmtId="0" fontId="12" fillId="53" borderId="63" xfId="111" applyFill="1" applyBorder="1" applyAlignment="1">
      <alignment horizontal="left"/>
    </xf>
    <xf numFmtId="0" fontId="14" fillId="58" borderId="44" xfId="111" applyFont="1" applyFill="1" applyBorder="1" applyAlignment="1">
      <alignment horizontal="left" vertical="center" wrapText="1"/>
    </xf>
    <xf numFmtId="0" fontId="14" fillId="58" borderId="45" xfId="111" applyFont="1" applyFill="1" applyBorder="1" applyAlignment="1">
      <alignment horizontal="left" vertical="center" wrapText="1"/>
    </xf>
    <xf numFmtId="0" fontId="14" fillId="58" borderId="63" xfId="111" applyFont="1" applyFill="1" applyBorder="1" applyAlignment="1">
      <alignment horizontal="left" vertical="center" wrapText="1"/>
    </xf>
    <xf numFmtId="0" fontId="13" fillId="0" borderId="77" xfId="111" applyFont="1" applyBorder="1" applyAlignment="1">
      <alignment horizontal="left" vertical="center" wrapText="1"/>
    </xf>
    <xf numFmtId="0" fontId="13" fillId="0" borderId="17" xfId="111" applyFont="1" applyBorder="1" applyAlignment="1">
      <alignment horizontal="left" vertical="center" wrapText="1"/>
    </xf>
    <xf numFmtId="0" fontId="13" fillId="0" borderId="77" xfId="113" applyFont="1" applyBorder="1" applyAlignment="1">
      <alignment horizontal="left" vertical="center" wrapText="1"/>
    </xf>
    <xf numFmtId="0" fontId="13" fillId="0" borderId="17" xfId="113" applyFont="1" applyBorder="1" applyAlignment="1">
      <alignment horizontal="left" vertical="center" wrapText="1"/>
    </xf>
    <xf numFmtId="0" fontId="14" fillId="49" borderId="56" xfId="111" applyFont="1" applyFill="1" applyBorder="1" applyAlignment="1">
      <alignment horizontal="left" vertical="center" wrapText="1"/>
    </xf>
    <xf numFmtId="0" fontId="14" fillId="49" borderId="31" xfId="111" applyFont="1" applyFill="1" applyBorder="1" applyAlignment="1">
      <alignment horizontal="left" vertical="center" wrapText="1"/>
    </xf>
    <xf numFmtId="0" fontId="111" fillId="57" borderId="12" xfId="114" applyFont="1" applyFill="1" applyBorder="1" applyAlignment="1">
      <alignment horizontal="right" vertical="center"/>
    </xf>
    <xf numFmtId="0" fontId="111" fillId="57" borderId="10" xfId="114" applyFont="1" applyFill="1" applyBorder="1" applyAlignment="1">
      <alignment horizontal="right" vertical="center"/>
    </xf>
    <xf numFmtId="0" fontId="22" fillId="0" borderId="0" xfId="50" applyFont="1" applyAlignment="1">
      <alignment horizontal="center" vertical="center" wrapText="1"/>
    </xf>
    <xf numFmtId="0" fontId="111" fillId="57" borderId="12" xfId="114" applyFont="1" applyFill="1" applyBorder="1" applyAlignment="1">
      <alignment horizontal="right" vertical="center" wrapText="1"/>
    </xf>
    <xf numFmtId="0" fontId="111" fillId="57" borderId="10" xfId="114" applyFont="1" applyFill="1" applyBorder="1" applyAlignment="1">
      <alignment horizontal="right" vertical="center" wrapText="1"/>
    </xf>
    <xf numFmtId="0" fontId="14" fillId="0" borderId="56" xfId="116" applyFont="1" applyBorder="1" applyAlignment="1">
      <alignment horizontal="left" vertical="center" wrapText="1"/>
    </xf>
    <xf numFmtId="0" fontId="14" fillId="0" borderId="57" xfId="116" applyFont="1" applyBorder="1" applyAlignment="1">
      <alignment horizontal="left" vertical="center" wrapText="1"/>
    </xf>
    <xf numFmtId="0" fontId="14" fillId="0" borderId="48" xfId="116" applyFont="1" applyBorder="1" applyAlignment="1">
      <alignment horizontal="center" vertical="center"/>
    </xf>
    <xf numFmtId="0" fontId="14" fillId="0" borderId="30" xfId="116" applyFont="1" applyBorder="1" applyAlignment="1">
      <alignment horizontal="center" vertical="center"/>
    </xf>
    <xf numFmtId="0" fontId="14" fillId="0" borderId="12" xfId="116" applyFont="1" applyBorder="1" applyAlignment="1">
      <alignment horizontal="left" vertical="center" wrapText="1"/>
    </xf>
    <xf numFmtId="0" fontId="14" fillId="0" borderId="27" xfId="116" applyFont="1" applyBorder="1" applyAlignment="1">
      <alignment horizontal="left" vertical="center" wrapText="1"/>
    </xf>
    <xf numFmtId="0" fontId="19" fillId="0" borderId="56" xfId="116" applyFont="1" applyBorder="1" applyAlignment="1">
      <alignment horizontal="left" vertical="center" wrapText="1"/>
    </xf>
    <xf numFmtId="0" fontId="19" fillId="0" borderId="57" xfId="116" applyFont="1" applyBorder="1" applyAlignment="1">
      <alignment horizontal="left" vertical="center" wrapText="1"/>
    </xf>
    <xf numFmtId="2" fontId="14" fillId="48" borderId="44" xfId="116" applyNumberFormat="1" applyFont="1" applyFill="1" applyBorder="1" applyAlignment="1">
      <alignment horizontal="left" vertical="center" wrapText="1"/>
    </xf>
    <xf numFmtId="2" fontId="14" fillId="48" borderId="45" xfId="116" applyNumberFormat="1" applyFont="1" applyFill="1" applyBorder="1" applyAlignment="1">
      <alignment horizontal="left" vertical="center" wrapText="1"/>
    </xf>
    <xf numFmtId="2" fontId="14" fillId="16" borderId="44" xfId="116" applyNumberFormat="1" applyFont="1" applyFill="1" applyBorder="1" applyAlignment="1">
      <alignment horizontal="left" vertical="center" wrapText="1"/>
    </xf>
    <xf numFmtId="2" fontId="14" fillId="16" borderId="45" xfId="116" applyNumberFormat="1" applyFont="1" applyFill="1" applyBorder="1" applyAlignment="1">
      <alignment horizontal="left" vertical="center" wrapText="1"/>
    </xf>
    <xf numFmtId="0" fontId="14" fillId="0" borderId="18" xfId="116" applyFont="1" applyBorder="1" applyAlignment="1">
      <alignment horizontal="left" vertical="center" wrapText="1"/>
    </xf>
    <xf numFmtId="0" fontId="14" fillId="0" borderId="26" xfId="116" applyFont="1" applyBorder="1" applyAlignment="1">
      <alignment horizontal="left" vertical="center" wrapText="1"/>
    </xf>
    <xf numFmtId="0" fontId="15" fillId="48" borderId="48" xfId="116" applyFont="1" applyFill="1" applyBorder="1" applyAlignment="1">
      <alignment horizontal="left" vertical="center" wrapText="1"/>
    </xf>
    <xf numFmtId="0" fontId="15" fillId="48" borderId="30" xfId="116" applyFont="1" applyFill="1" applyBorder="1" applyAlignment="1">
      <alignment horizontal="left" vertical="center" wrapText="1"/>
    </xf>
    <xf numFmtId="0" fontId="98" fillId="0" borderId="0" xfId="116" applyFont="1" applyAlignment="1">
      <alignment horizontal="center" vertical="center" wrapText="1"/>
    </xf>
    <xf numFmtId="0" fontId="18" fillId="0" borderId="55" xfId="116" applyFont="1" applyBorder="1" applyAlignment="1">
      <alignment horizontal="center" vertical="center"/>
    </xf>
    <xf numFmtId="0" fontId="18" fillId="0" borderId="79" xfId="116" applyFont="1" applyBorder="1" applyAlignment="1">
      <alignment horizontal="center" vertical="center"/>
    </xf>
    <xf numFmtId="0" fontId="14" fillId="0" borderId="49" xfId="116" applyFont="1" applyBorder="1" applyAlignment="1">
      <alignment vertical="center"/>
    </xf>
    <xf numFmtId="0" fontId="14" fillId="0" borderId="72" xfId="116" applyFont="1" applyBorder="1" applyAlignment="1">
      <alignment vertical="center"/>
    </xf>
    <xf numFmtId="0" fontId="14" fillId="0" borderId="46" xfId="116" applyFont="1" applyBorder="1" applyAlignment="1">
      <alignment vertical="center"/>
    </xf>
    <xf numFmtId="0" fontId="14" fillId="0" borderId="47" xfId="116" applyFont="1" applyBorder="1" applyAlignment="1">
      <alignment vertical="center"/>
    </xf>
    <xf numFmtId="0" fontId="14" fillId="0" borderId="24" xfId="116" applyFont="1" applyBorder="1" applyAlignment="1">
      <alignment vertical="center"/>
    </xf>
    <xf numFmtId="0" fontId="14" fillId="0" borderId="65" xfId="116" applyFont="1" applyBorder="1" applyAlignment="1">
      <alignment vertical="center"/>
    </xf>
    <xf numFmtId="0" fontId="82" fillId="0" borderId="49" xfId="116" applyFont="1" applyBorder="1" applyAlignment="1">
      <alignment vertical="center" wrapText="1"/>
    </xf>
    <xf numFmtId="0" fontId="19" fillId="0" borderId="53" xfId="116" applyFont="1" applyBorder="1" applyAlignment="1">
      <alignment vertical="center" wrapText="1"/>
    </xf>
    <xf numFmtId="0" fontId="19" fillId="0" borderId="44" xfId="116" applyFont="1" applyBorder="1" applyAlignment="1">
      <alignment horizontal="left" vertical="center" wrapText="1"/>
    </xf>
    <xf numFmtId="0" fontId="19" fillId="0" borderId="63" xfId="116" applyFont="1" applyBorder="1" applyAlignment="1">
      <alignment horizontal="left" vertical="center" wrapText="1"/>
    </xf>
    <xf numFmtId="0" fontId="19" fillId="0" borderId="46" xfId="116" applyFont="1" applyBorder="1" applyAlignment="1">
      <alignment vertical="center" wrapText="1"/>
    </xf>
    <xf numFmtId="0" fontId="19" fillId="0" borderId="47" xfId="116" applyFont="1" applyBorder="1" applyAlignment="1">
      <alignment vertical="center" wrapText="1"/>
    </xf>
    <xf numFmtId="0" fontId="14" fillId="48" borderId="48" xfId="116" applyFont="1" applyFill="1" applyBorder="1" applyAlignment="1">
      <alignment vertical="center" wrapText="1"/>
    </xf>
    <xf numFmtId="0" fontId="14" fillId="48" borderId="30" xfId="116" applyFont="1" applyFill="1" applyBorder="1" applyAlignment="1">
      <alignment vertical="center" wrapText="1"/>
    </xf>
    <xf numFmtId="0" fontId="13" fillId="0" borderId="0" xfId="116" applyFont="1" applyAlignment="1">
      <alignment horizontal="left" vertical="center" wrapText="1"/>
    </xf>
  </cellXfs>
  <cellStyles count="203">
    <cellStyle name="20 % – Zvýraznění 1" xfId="85" builtinId="30" customBuiltin="1"/>
    <cellStyle name="20 % – Zvýraznění 1 2" xfId="153" xr:uid="{B931E544-BA3C-404D-AB56-34BE112882F0}"/>
    <cellStyle name="20 % – Zvýraznění 2" xfId="88" builtinId="34" customBuiltin="1"/>
    <cellStyle name="20 % – Zvýraznění 2 2" xfId="154" xr:uid="{0AFA9F09-FCEB-4DE0-9EC0-508EE2E20001}"/>
    <cellStyle name="20 % – Zvýraznění 3" xfId="91" builtinId="38" customBuiltin="1"/>
    <cellStyle name="20 % – Zvýraznění 3 2" xfId="155" xr:uid="{9BDE19CD-8CB9-49F2-BF2D-7FD9409921E9}"/>
    <cellStyle name="20 % – Zvýraznění 4" xfId="94" builtinId="42" customBuiltin="1"/>
    <cellStyle name="20 % – Zvýraznění 4 2" xfId="156" xr:uid="{037D6727-D06F-4B76-AC62-975C9ADE9B5A}"/>
    <cellStyle name="20 % – Zvýraznění 5" xfId="97" builtinId="46" customBuiltin="1"/>
    <cellStyle name="20 % – Zvýraznění 5 2" xfId="157" xr:uid="{388DFE88-E009-4C2C-9D7D-9C1E803CB124}"/>
    <cellStyle name="20 % – Zvýraznění 6" xfId="100" builtinId="50" customBuiltin="1"/>
    <cellStyle name="20 % – Zvýraznění 6 2" xfId="158" xr:uid="{EB5CC806-3285-412D-A617-71DCB7322BA4}"/>
    <cellStyle name="20 % – Zvýraznění1 2" xfId="1" xr:uid="{00000000-0005-0000-0000-000000000000}"/>
    <cellStyle name="20 % – Zvýraznění1 2 2" xfId="132" xr:uid="{04111E45-E1BD-4887-B229-2596A5DF77CA}"/>
    <cellStyle name="20 % – Zvýraznění2 2" xfId="2" xr:uid="{00000000-0005-0000-0000-000001000000}"/>
    <cellStyle name="20 % – Zvýraznění2 2 2" xfId="133" xr:uid="{0247429C-A607-42BE-B22C-78E28DF82173}"/>
    <cellStyle name="20 % – Zvýraznění3 2" xfId="3" xr:uid="{00000000-0005-0000-0000-000002000000}"/>
    <cellStyle name="20 % – Zvýraznění3 2 2" xfId="134" xr:uid="{63C7849D-3278-4FD5-AF1F-CD028313CD23}"/>
    <cellStyle name="20 % – Zvýraznění4 2" xfId="4" xr:uid="{00000000-0005-0000-0000-000003000000}"/>
    <cellStyle name="20 % – Zvýraznění4 2 2" xfId="135" xr:uid="{18D21875-C277-46C0-95CC-05C033A212CB}"/>
    <cellStyle name="20 % – Zvýraznění5 2" xfId="5" xr:uid="{00000000-0005-0000-0000-000004000000}"/>
    <cellStyle name="20 % – Zvýraznění5 2 2" xfId="136" xr:uid="{F9E5230B-1480-4A45-A8B9-426A6A1B99CF}"/>
    <cellStyle name="20 % – Zvýraznění6 2" xfId="6" xr:uid="{00000000-0005-0000-0000-000005000000}"/>
    <cellStyle name="20 % – Zvýraznění6 2 2" xfId="137" xr:uid="{3C517988-21DD-44AA-82D8-3A4362586BA3}"/>
    <cellStyle name="40 % – Zvýraznění 1" xfId="86" builtinId="31" customBuiltin="1"/>
    <cellStyle name="40 % – Zvýraznění 1 2" xfId="159" xr:uid="{EA052EC7-A67E-4B73-AF03-927D04C862A1}"/>
    <cellStyle name="40 % – Zvýraznění 2" xfId="89" builtinId="35" customBuiltin="1"/>
    <cellStyle name="40 % – Zvýraznění 2 2" xfId="160" xr:uid="{B9AEF8B0-B2BC-4443-BBF6-BD0BB5B3E3FE}"/>
    <cellStyle name="40 % – Zvýraznění 3" xfId="92" builtinId="39" customBuiltin="1"/>
    <cellStyle name="40 % – Zvýraznění 3 2" xfId="161" xr:uid="{77178A79-F64E-4139-8491-A29C8C6CF2CC}"/>
    <cellStyle name="40 % – Zvýraznění 4" xfId="95" builtinId="43" customBuiltin="1"/>
    <cellStyle name="40 % – Zvýraznění 4 2" xfId="162" xr:uid="{331566F5-FA79-420C-97D2-42FC01B755F8}"/>
    <cellStyle name="40 % – Zvýraznění 5" xfId="98" builtinId="47" customBuiltin="1"/>
    <cellStyle name="40 % – Zvýraznění 5 2" xfId="163" xr:uid="{C1D0F9B9-B4DB-4371-87EB-F564573E4E9D}"/>
    <cellStyle name="40 % – Zvýraznění 6" xfId="101" builtinId="51" customBuiltin="1"/>
    <cellStyle name="40 % – Zvýraznění 6 2" xfId="164" xr:uid="{60FD17FB-7A7F-4B00-B74E-298CCE490723}"/>
    <cellStyle name="40 % – Zvýraznění1 2" xfId="7" xr:uid="{00000000-0005-0000-0000-000006000000}"/>
    <cellStyle name="40 % – Zvýraznění1 2 2" xfId="138" xr:uid="{0758603B-FAC2-4336-AD1C-4FCB870552A7}"/>
    <cellStyle name="40 % – Zvýraznění2 2" xfId="8" xr:uid="{00000000-0005-0000-0000-000007000000}"/>
    <cellStyle name="40 % – Zvýraznění2 2 2" xfId="139" xr:uid="{76397BD7-9C84-4782-B84C-564601D58910}"/>
    <cellStyle name="40 % – Zvýraznění3 2" xfId="9" xr:uid="{00000000-0005-0000-0000-000008000000}"/>
    <cellStyle name="40 % – Zvýraznění3 2 2" xfId="140" xr:uid="{EA005ECB-F1A3-4B66-99F7-3672A9BBD39D}"/>
    <cellStyle name="40 % – Zvýraznění4 2" xfId="10" xr:uid="{00000000-0005-0000-0000-000009000000}"/>
    <cellStyle name="40 % – Zvýraznění4 2 2" xfId="141" xr:uid="{20082D08-1121-459A-853F-8A2CA30FD9C5}"/>
    <cellStyle name="40 % – Zvýraznění5 2" xfId="11" xr:uid="{00000000-0005-0000-0000-00000A000000}"/>
    <cellStyle name="40 % – Zvýraznění5 2 2" xfId="142" xr:uid="{D9AA2565-CFDA-4DA5-A8FC-5C631FDDD663}"/>
    <cellStyle name="40 % – Zvýraznění6 2" xfId="12" xr:uid="{00000000-0005-0000-0000-00000B000000}"/>
    <cellStyle name="40 % – Zvýraznění6 2 2" xfId="143" xr:uid="{3C4D4122-AB7D-4B39-829C-DB5CEDE95825}"/>
    <cellStyle name="60 % – Zvýraznění 1" xfId="87" builtinId="32" customBuiltin="1"/>
    <cellStyle name="60 % – Zvýraznění 1 2" xfId="165" xr:uid="{AD1A04BA-7BC5-4542-ACD2-23046A9372A9}"/>
    <cellStyle name="60 % – Zvýraznění 2" xfId="90" builtinId="36" customBuiltin="1"/>
    <cellStyle name="60 % – Zvýraznění 2 2" xfId="166" xr:uid="{C5E40A32-A7C3-4024-88B0-489060359131}"/>
    <cellStyle name="60 % – Zvýraznění 3" xfId="93" builtinId="40" customBuiltin="1"/>
    <cellStyle name="60 % – Zvýraznění 3 2" xfId="167" xr:uid="{4C828CD0-E4E8-4B66-B837-670BE24B3D0B}"/>
    <cellStyle name="60 % – Zvýraznění 4" xfId="96" builtinId="44" customBuiltin="1"/>
    <cellStyle name="60 % – Zvýraznění 4 2" xfId="168" xr:uid="{3DFA7180-92B6-47AF-894A-ADE7C22AB3B8}"/>
    <cellStyle name="60 % – Zvýraznění 5" xfId="99" builtinId="48" customBuiltin="1"/>
    <cellStyle name="60 % – Zvýraznění 5 2" xfId="169" xr:uid="{FD6C3160-1FCB-4BC9-BC04-16A56354F353}"/>
    <cellStyle name="60 % – Zvýraznění 6" xfId="102" builtinId="52" customBuiltin="1"/>
    <cellStyle name="60 % – Zvýraznění 6 2" xfId="170" xr:uid="{DEB251A2-FA22-42AB-95D4-BCCF83B31756}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" xfId="19" builtinId="25" customBuiltin="1"/>
    <cellStyle name="Celkem 2" xfId="20" xr:uid="{00000000-0005-0000-0000-000013000000}"/>
    <cellStyle name="Čárka 2" xfId="21" xr:uid="{00000000-0005-0000-0000-000014000000}"/>
    <cellStyle name="Čárka 3" xfId="128" xr:uid="{865C54D9-9B16-4070-A26B-FA7FF4512679}"/>
    <cellStyle name="čárky 2" xfId="22" xr:uid="{00000000-0005-0000-0000-000015000000}"/>
    <cellStyle name="čárky 2 2" xfId="23" xr:uid="{00000000-0005-0000-0000-000016000000}"/>
    <cellStyle name="čárky 2 2 2" xfId="145" xr:uid="{8873334F-837B-446E-9132-F22CA945D944}"/>
    <cellStyle name="čárky 2 2 3" xfId="192" xr:uid="{049F8ACE-72A2-456B-B813-05CCC6DCA306}"/>
    <cellStyle name="čárky 2 3" xfId="144" xr:uid="{20012D35-061D-4F62-9DAD-3BB2F24A34A9}"/>
    <cellStyle name="čárky 2 4" xfId="171" xr:uid="{786CC02A-30B0-4A0E-9FE8-5C04DA72F19E}"/>
    <cellStyle name="čárky 3" xfId="24" xr:uid="{00000000-0005-0000-0000-000017000000}"/>
    <cellStyle name="čárky 3 2" xfId="193" xr:uid="{38D22654-7894-468F-BBF5-7B63DA8C299C}"/>
    <cellStyle name="čárky 3 3" xfId="172" xr:uid="{B20020F7-9610-416C-8C75-BF079064CFB8}"/>
    <cellStyle name="Chybně 2" xfId="25" xr:uid="{00000000-0005-0000-0000-000018000000}"/>
    <cellStyle name="Kontrolní buňka" xfId="26" builtinId="23" customBuiltin="1"/>
    <cellStyle name="Kontrolní buňka 2" xfId="27" xr:uid="{00000000-0005-0000-0000-00001A000000}"/>
    <cellStyle name="Kontrolní buňka 3" xfId="174" xr:uid="{BFF14061-86EE-4B97-AA33-2B16CBB02617}"/>
    <cellStyle name="Nadpis 1" xfId="28" builtinId="16" customBuiltin="1"/>
    <cellStyle name="Nadpis 1 2" xfId="29" xr:uid="{00000000-0005-0000-0000-00001C000000}"/>
    <cellStyle name="Nadpis 2" xfId="30" builtinId="17" customBuiltin="1"/>
    <cellStyle name="Nadpis 2 2" xfId="31" xr:uid="{00000000-0005-0000-0000-00001E000000}"/>
    <cellStyle name="Nadpis 3" xfId="32" builtinId="18" customBuiltin="1"/>
    <cellStyle name="Nadpis 3 2" xfId="33" xr:uid="{00000000-0005-0000-0000-000020000000}"/>
    <cellStyle name="Nadpis 4" xfId="34" builtinId="19" customBuiltin="1"/>
    <cellStyle name="Nadpis 4 2" xfId="35" xr:uid="{00000000-0005-0000-0000-000022000000}"/>
    <cellStyle name="Název" xfId="36" builtinId="15" customBuiltin="1"/>
    <cellStyle name="Název 2" xfId="37" xr:uid="{00000000-0005-0000-0000-000024000000}"/>
    <cellStyle name="Název 3" xfId="104" xr:uid="{334DAACF-C0AA-4573-A3DC-39FD86BF2DAE}"/>
    <cellStyle name="Neutrální" xfId="38" builtinId="28" customBuiltin="1"/>
    <cellStyle name="Neutrální 2" xfId="39" xr:uid="{00000000-0005-0000-0000-000026000000}"/>
    <cellStyle name="Neutrální 3" xfId="105" xr:uid="{6A87629C-26CA-43A5-AE58-247E7024A1B9}"/>
    <cellStyle name="Neutrální 4" xfId="175" xr:uid="{07BC01A4-6F80-4754-AB4D-B336AFF12F02}"/>
    <cellStyle name="Normální" xfId="0" builtinId="0"/>
    <cellStyle name="Normální 10" xfId="108" xr:uid="{FD35EA1C-190F-435E-BDD8-52CCBD065CA1}"/>
    <cellStyle name="Normální 10 2" xfId="199" xr:uid="{5BAC4827-AE6D-410E-A17E-3C422174A1E4}"/>
    <cellStyle name="Normální 10 3" xfId="195" xr:uid="{7CDF1631-2458-4986-809D-68EBB9E0DCE6}"/>
    <cellStyle name="Normální 11" xfId="114" xr:uid="{19AFCCF7-6E92-4DD6-ABCB-DFEB1391A4E2}"/>
    <cellStyle name="Normální 11 2" xfId="40" xr:uid="{00000000-0005-0000-0000-000028000000}"/>
    <cellStyle name="Normální 11 2 2" xfId="115" xr:uid="{DA46F052-7C1A-4BD8-9AB7-86B5BDB48F1E}"/>
    <cellStyle name="Normální 12" xfId="120" xr:uid="{1609DF0B-06EC-4D9D-9E2D-811B6498E976}"/>
    <cellStyle name="Normální 13" xfId="123" xr:uid="{ABCB0646-1FA0-4331-9B9F-99569EF103E6}"/>
    <cellStyle name="Normální 14" xfId="41" xr:uid="{00000000-0005-0000-0000-000029000000}"/>
    <cellStyle name="Normální 14 2" xfId="121" xr:uid="{C46D9CBD-3377-4873-A86F-27F1E58AB46D}"/>
    <cellStyle name="Normální 14 3" xfId="146" xr:uid="{59355636-625A-4422-837C-AE714C197616}"/>
    <cellStyle name="Normální 14 4" xfId="150" xr:uid="{329EE1D0-4F19-4658-8E0F-316F9B084CD0}"/>
    <cellStyle name="Normální 14 4 2" xfId="152" xr:uid="{25C8A933-41B3-4BD2-B1AA-DD3BBAEB6B25}"/>
    <cellStyle name="Normální 15" xfId="149" xr:uid="{611CE0F2-0938-4E97-9A14-DEB04DEB93B8}"/>
    <cellStyle name="Normální 15 2" xfId="42" xr:uid="{00000000-0005-0000-0000-00002A000000}"/>
    <cellStyle name="Normální 15 3" xfId="151" xr:uid="{86592A38-414C-4EC4-A0F9-FEF702C66116}"/>
    <cellStyle name="Normální 2" xfId="43" xr:uid="{00000000-0005-0000-0000-00002B000000}"/>
    <cellStyle name="Normální 2 10" xfId="131" xr:uid="{F1B13B4A-66DC-4FAC-8018-2B73058A6897}"/>
    <cellStyle name="normální 2 11" xfId="176" xr:uid="{BDDF3280-92B7-4B86-AF40-0D5390781A67}"/>
    <cellStyle name="normální 2 12" xfId="201" xr:uid="{42C89B79-BBF0-4C96-8D8E-CF1828AC5086}"/>
    <cellStyle name="Normální 2 2" xfId="44" xr:uid="{00000000-0005-0000-0000-00002C000000}"/>
    <cellStyle name="normální 2 2 2" xfId="190" xr:uid="{59865F7A-D638-4C2E-B76F-F4AD4256E06E}"/>
    <cellStyle name="normální 2 3" xfId="82" xr:uid="{3A2A8FA1-140F-41EF-BF03-47356DE15BE2}"/>
    <cellStyle name="Normální 2 4" xfId="111" xr:uid="{AAD1A30A-8ECA-4B94-AC48-2C73F1FE9AD0}"/>
    <cellStyle name="Normální 2 5" xfId="112" xr:uid="{326DB5C9-5704-4BC7-A64E-63C5E79974FA}"/>
    <cellStyle name="Normální 2 6" xfId="122" xr:uid="{A3FAE751-C11C-4BAA-972E-88C4C691AEFD}"/>
    <cellStyle name="Normální 2 7" xfId="124" xr:uid="{9CA06E33-EC4A-4A9E-BBD6-5418FD08941B}"/>
    <cellStyle name="Normální 2 8" xfId="129" xr:uid="{80CE8C94-2AC9-4FC3-86B6-75F953991918}"/>
    <cellStyle name="Normální 2 9" xfId="130" xr:uid="{A5A4DBA4-2CD8-4093-9A27-41C9DBBD38CF}"/>
    <cellStyle name="Normální 3" xfId="45" xr:uid="{00000000-0005-0000-0000-00002D000000}"/>
    <cellStyle name="Normální 3 2" xfId="125" xr:uid="{81257639-2326-4FE8-BC6B-91327B41D417}"/>
    <cellStyle name="Normální 3 3" xfId="177" xr:uid="{DE3DBE76-B6ED-4A44-A306-BB1521E928C9}"/>
    <cellStyle name="Normální 38" xfId="110" xr:uid="{DA481A80-A5D0-44A3-BA65-26532BBA3EB6}"/>
    <cellStyle name="Normální 38 2" xfId="119" xr:uid="{D873ED8A-0169-42BD-81A5-E95C9C58EFD9}"/>
    <cellStyle name="Normální 38 3" xfId="202" xr:uid="{9371DB0D-8A48-4452-BE5E-0315ABD86DBA}"/>
    <cellStyle name="Normální 4" xfId="46" xr:uid="{00000000-0005-0000-0000-00002E000000}"/>
    <cellStyle name="Normální 4 2" xfId="117" xr:uid="{88AD54B7-CB46-4209-81F8-6B6DEDC8A777}"/>
    <cellStyle name="Normální 4 2 2" xfId="198" xr:uid="{BC026BC0-8E55-423D-8874-3F8DB1A8F3BD}"/>
    <cellStyle name="Normální 4 3" xfId="126" xr:uid="{52D2DC5F-A757-4400-833F-824218EEC86E}"/>
    <cellStyle name="Normální 4 4" xfId="196" xr:uid="{F83B2725-B215-4DF5-978A-16333E87FC3B}"/>
    <cellStyle name="Normální 5" xfId="47" xr:uid="{00000000-0005-0000-0000-00002F000000}"/>
    <cellStyle name="Normální 5 2" xfId="127" xr:uid="{A9604B9E-365F-40AB-B4BD-1F7ECF2803ED}"/>
    <cellStyle name="Normální 5 2 2" xfId="191" xr:uid="{B21091BD-A4BC-4E17-ABD4-6FED6BD0BF37}"/>
    <cellStyle name="Normální 5 2 3" xfId="178" xr:uid="{1F923154-41D3-4DFC-9769-7174D1A3C370}"/>
    <cellStyle name="Normální 5 3" xfId="147" xr:uid="{7C64461C-954A-4FE1-B783-4F60BA35B233}"/>
    <cellStyle name="Normální 5 4" xfId="197" xr:uid="{C6443791-9358-4D4A-9169-CF9C021B557C}"/>
    <cellStyle name="Normální 6" xfId="48" xr:uid="{00000000-0005-0000-0000-000030000000}"/>
    <cellStyle name="Normální 7" xfId="83" xr:uid="{33228297-D58E-4A8D-B781-D10425B0CB97}"/>
    <cellStyle name="Normální 8" xfId="103" xr:uid="{EC2CBF4A-F570-4A03-A749-17054EAADD63}"/>
    <cellStyle name="Normální 9" xfId="107" xr:uid="{BA1D5A8B-ED2E-4F29-9A7C-F2F177A3BDA7}"/>
    <cellStyle name="Normální 9 2" xfId="200" xr:uid="{5226A5E4-DCFB-44B3-AFB0-583D22DCE817}"/>
    <cellStyle name="normální_01 Sumář požad. odborů+návrh EO II. z 09-09-2009 2" xfId="113" xr:uid="{F99160FE-9BF2-4291-823D-DDBF897D467E}"/>
    <cellStyle name="normální_02 Rozdeleni HV 2010 a zustatek v 919 91514 92014 93503 923, 18-02-2011 2" xfId="118" xr:uid="{49AF64F9-AD63-4EBA-BD00-2175DC209908}"/>
    <cellStyle name="normální_04 Kap. 923 a 924 2013, 26-05-2014" xfId="49" xr:uid="{00000000-0005-0000-0000-000033000000}"/>
    <cellStyle name="normální_P02_Tabulková část_ZÚ_kraje_za_rok_2008" xfId="50" xr:uid="{00000000-0005-0000-0000-000036000000}"/>
    <cellStyle name="normální_P02_Tabulková část_ZÚ_kraje_za_rok_2008 2" xfId="116" xr:uid="{CD1BBE39-6CA9-4010-B762-5DB4EE0479CF}"/>
    <cellStyle name="normální_Rozpis výdajů 03 bez PO" xfId="109" xr:uid="{16FEEDAC-6DD4-4A3F-AE61-6520E7CAB19E}"/>
    <cellStyle name="normální_Ukazatele" xfId="51" xr:uid="{00000000-0005-0000-0000-000037000000}"/>
    <cellStyle name="Poznámka" xfId="52" builtinId="10" customBuiltin="1"/>
    <cellStyle name="Poznámka 2" xfId="53" xr:uid="{00000000-0005-0000-0000-000039000000}"/>
    <cellStyle name="Poznámka 2 2" xfId="148" xr:uid="{9999052F-FB43-4568-AE46-CA96CE94278D}"/>
    <cellStyle name="Poznámka 2 3" xfId="194" xr:uid="{CE100206-0C20-450C-9933-6B399437CBE1}"/>
    <cellStyle name="Poznámka 3" xfId="106" xr:uid="{62936B88-0FBB-49B5-8B3F-0F30CD97643A}"/>
    <cellStyle name="Poznámka 4" xfId="179" xr:uid="{DCFF86FB-252D-4731-87ED-AF1C7E5B242E}"/>
    <cellStyle name="Procenta 2" xfId="54" xr:uid="{00000000-0005-0000-0000-00003A000000}"/>
    <cellStyle name="Propojená buňka" xfId="55" builtinId="24" customBuiltin="1"/>
    <cellStyle name="Propojená buňka 2" xfId="56" xr:uid="{00000000-0005-0000-0000-00003C000000}"/>
    <cellStyle name="S8M1" xfId="57" xr:uid="{00000000-0005-0000-0000-00003D000000}"/>
    <cellStyle name="Správně" xfId="58" builtinId="26" customBuiltin="1"/>
    <cellStyle name="Správně 2" xfId="59" xr:uid="{00000000-0005-0000-0000-00003F000000}"/>
    <cellStyle name="Správně 3" xfId="180" xr:uid="{B1299967-F8B3-4097-8B43-201FB3415179}"/>
    <cellStyle name="Špatně" xfId="84" builtinId="27" customBuiltin="1"/>
    <cellStyle name="Špatně 2" xfId="173" xr:uid="{59FB550C-2C9A-4474-9567-9A42069E03E6}"/>
    <cellStyle name="Text upozornění" xfId="60" builtinId="11" customBuiltin="1"/>
    <cellStyle name="Text upozornění 2" xfId="61" xr:uid="{00000000-0005-0000-0000-000041000000}"/>
    <cellStyle name="Vstup" xfId="62" builtinId="20" customBuiltin="1"/>
    <cellStyle name="Vstup 2" xfId="63" xr:uid="{00000000-0005-0000-0000-000043000000}"/>
    <cellStyle name="Vstup 3" xfId="181" xr:uid="{D5725252-9CE7-4EE2-B2B4-3B0726C35373}"/>
    <cellStyle name="Výpočet" xfId="64" builtinId="22" customBuiltin="1"/>
    <cellStyle name="Výpočet 2" xfId="65" xr:uid="{00000000-0005-0000-0000-000045000000}"/>
    <cellStyle name="Výpočet 3" xfId="182" xr:uid="{D98B1768-047F-4771-BE90-F865440D4981}"/>
    <cellStyle name="Výstup" xfId="66" builtinId="21" customBuiltin="1"/>
    <cellStyle name="Výstup 2" xfId="67" xr:uid="{00000000-0005-0000-0000-000047000000}"/>
    <cellStyle name="Výstup 3" xfId="183" xr:uid="{1426C458-80BF-4291-9526-F84EECAA590B}"/>
    <cellStyle name="Vysvětlující text" xfId="68" builtinId="53" customBuiltin="1"/>
    <cellStyle name="Vysvětlující text 2" xfId="69" xr:uid="{00000000-0005-0000-0000-000049000000}"/>
    <cellStyle name="Zvýraznění 1" xfId="70" builtinId="29" customBuiltin="1"/>
    <cellStyle name="Zvýraznění 1 2" xfId="71" xr:uid="{00000000-0005-0000-0000-00004B000000}"/>
    <cellStyle name="Zvýraznění 1 3" xfId="184" xr:uid="{A780C2C1-661A-4AF2-9310-F630C394404F}"/>
    <cellStyle name="Zvýraznění 2" xfId="72" builtinId="33" customBuiltin="1"/>
    <cellStyle name="Zvýraznění 2 2" xfId="73" xr:uid="{00000000-0005-0000-0000-00004D000000}"/>
    <cellStyle name="Zvýraznění 2 3" xfId="185" xr:uid="{1211DE17-08AE-46A3-B912-754001AFA1C9}"/>
    <cellStyle name="Zvýraznění 3" xfId="74" builtinId="37" customBuiltin="1"/>
    <cellStyle name="Zvýraznění 3 2" xfId="75" xr:uid="{00000000-0005-0000-0000-00004F000000}"/>
    <cellStyle name="Zvýraznění 3 3" xfId="186" xr:uid="{A40869E3-332C-42A9-AEC6-40566665B7F1}"/>
    <cellStyle name="Zvýraznění 4" xfId="76" builtinId="41" customBuiltin="1"/>
    <cellStyle name="Zvýraznění 4 2" xfId="77" xr:uid="{00000000-0005-0000-0000-000051000000}"/>
    <cellStyle name="Zvýraznění 4 3" xfId="187" xr:uid="{69621B92-D39B-4BCF-8956-AA5E5D7E3CB9}"/>
    <cellStyle name="Zvýraznění 5" xfId="78" builtinId="45" customBuiltin="1"/>
    <cellStyle name="Zvýraznění 5 2" xfId="79" xr:uid="{00000000-0005-0000-0000-000053000000}"/>
    <cellStyle name="Zvýraznění 5 3" xfId="188" xr:uid="{84652202-93F8-4BD6-8D4C-602172E9C322}"/>
    <cellStyle name="Zvýraznění 6" xfId="80" builtinId="49" customBuiltin="1"/>
    <cellStyle name="Zvýraznění 6 2" xfId="81" xr:uid="{00000000-0005-0000-0000-000055000000}"/>
    <cellStyle name="Zvýraznění 6 3" xfId="189" xr:uid="{413657EA-56D3-454A-A66B-79E119ABF250}"/>
  </cellStyles>
  <dxfs count="0"/>
  <tableStyles count="0" defaultTableStyle="TableStyleMedium2" defaultPivotStyle="PivotStyleLight16"/>
  <colors>
    <mruColors>
      <color rgb="FF008000"/>
      <color rgb="FFCCCC00"/>
      <color rgb="FF66FF66"/>
      <color rgb="FFFFCC00"/>
      <color rgb="FFFFFF00"/>
      <color rgb="FF00CC00"/>
      <color rgb="FFF8F8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I37"/>
  <sheetViews>
    <sheetView workbookViewId="0">
      <selection activeCell="B2" sqref="B2"/>
    </sheetView>
  </sheetViews>
  <sheetFormatPr defaultRowHeight="12.75" x14ac:dyDescent="0.2"/>
  <cols>
    <col min="1" max="1" width="1.85546875" customWidth="1"/>
    <col min="2" max="2" width="4.7109375" style="218" customWidth="1"/>
    <col min="3" max="3" width="9.140625" style="353"/>
    <col min="8" max="8" width="39.28515625" customWidth="1"/>
    <col min="9" max="9" width="7.7109375" customWidth="1"/>
  </cols>
  <sheetData>
    <row r="1" spans="1:9" ht="25.5" x14ac:dyDescent="0.35">
      <c r="A1" s="1249" t="s">
        <v>455</v>
      </c>
      <c r="B1" s="1249"/>
      <c r="C1" s="1249"/>
      <c r="D1" s="1249"/>
      <c r="E1" s="1249"/>
      <c r="F1" s="1249"/>
      <c r="G1" s="1249"/>
      <c r="H1" s="1249"/>
      <c r="I1" s="1217"/>
    </row>
    <row r="2" spans="1:9" ht="18" customHeight="1" x14ac:dyDescent="0.4">
      <c r="A2" s="83"/>
      <c r="B2" s="347"/>
      <c r="C2" s="352"/>
      <c r="D2" s="83"/>
      <c r="E2" s="83"/>
      <c r="F2" s="83"/>
      <c r="G2" s="83"/>
      <c r="H2" s="83"/>
      <c r="I2" s="83"/>
    </row>
    <row r="3" spans="1:9" ht="18" customHeight="1" x14ac:dyDescent="0.2"/>
    <row r="4" spans="1:9" ht="27" customHeight="1" x14ac:dyDescent="0.35">
      <c r="A4" s="1251" t="s">
        <v>885</v>
      </c>
      <c r="B4" s="1251"/>
      <c r="C4" s="1251"/>
      <c r="D4" s="1251"/>
      <c r="E4" s="1251"/>
      <c r="F4" s="1251"/>
      <c r="G4" s="1251"/>
      <c r="H4" s="1251"/>
      <c r="I4" s="1218"/>
    </row>
    <row r="5" spans="1:9" ht="18.75" customHeight="1" x14ac:dyDescent="0.3">
      <c r="A5" s="117"/>
      <c r="B5" s="348"/>
      <c r="C5" s="354"/>
      <c r="D5" s="117"/>
      <c r="E5" s="117"/>
      <c r="F5" s="117"/>
      <c r="G5" s="117"/>
      <c r="H5" s="117"/>
      <c r="I5" s="117"/>
    </row>
    <row r="6" spans="1:9" ht="18.75" customHeight="1" x14ac:dyDescent="0.2"/>
    <row r="7" spans="1:9" ht="20.25" x14ac:dyDescent="0.3">
      <c r="A7" s="1250" t="s">
        <v>598</v>
      </c>
      <c r="B7" s="1250"/>
      <c r="C7" s="1250"/>
      <c r="D7" s="1250"/>
      <c r="E7" s="1250"/>
      <c r="F7" s="1250"/>
      <c r="G7" s="1250"/>
      <c r="H7" s="1250"/>
      <c r="I7" s="1219"/>
    </row>
    <row r="8" spans="1:9" ht="18" customHeight="1" x14ac:dyDescent="0.25">
      <c r="A8" s="3"/>
      <c r="B8" s="349"/>
      <c r="C8" s="355"/>
      <c r="D8" s="3"/>
      <c r="E8" s="3"/>
      <c r="F8" s="3"/>
      <c r="G8" s="3"/>
      <c r="H8" s="3"/>
      <c r="I8" s="3"/>
    </row>
    <row r="9" spans="1:9" ht="18" customHeight="1" x14ac:dyDescent="0.25">
      <c r="A9" s="3"/>
      <c r="B9" s="349"/>
      <c r="C9" s="355"/>
      <c r="D9" s="3"/>
      <c r="E9" s="3"/>
      <c r="F9" s="3"/>
      <c r="G9" s="3"/>
      <c r="H9" s="3"/>
      <c r="I9" s="3"/>
    </row>
    <row r="10" spans="1:9" s="15" customFormat="1" ht="17.25" customHeight="1" x14ac:dyDescent="0.25">
      <c r="B10" s="350">
        <v>1</v>
      </c>
      <c r="C10" s="1254" t="s">
        <v>886</v>
      </c>
      <c r="D10" s="1254"/>
      <c r="E10" s="1254"/>
      <c r="F10" s="1254"/>
      <c r="G10" s="1254"/>
      <c r="H10" s="1254"/>
    </row>
    <row r="11" spans="1:9" s="15" customFormat="1" ht="17.25" customHeight="1" x14ac:dyDescent="0.25">
      <c r="B11" s="350">
        <v>2</v>
      </c>
      <c r="C11" s="1254" t="s">
        <v>887</v>
      </c>
      <c r="D11" s="1254"/>
      <c r="E11" s="1254"/>
      <c r="F11" s="1254"/>
      <c r="G11" s="1254"/>
      <c r="H11" s="1254"/>
    </row>
    <row r="12" spans="1:9" s="15" customFormat="1" ht="17.25" customHeight="1" x14ac:dyDescent="0.25">
      <c r="B12" s="350">
        <v>3</v>
      </c>
      <c r="C12" s="1254" t="s">
        <v>888</v>
      </c>
      <c r="D12" s="1254"/>
      <c r="E12" s="1254"/>
      <c r="F12" s="1254"/>
      <c r="G12" s="1254"/>
      <c r="H12" s="1254"/>
    </row>
    <row r="13" spans="1:9" s="15" customFormat="1" ht="17.25" customHeight="1" x14ac:dyDescent="0.25">
      <c r="B13" s="350">
        <v>4</v>
      </c>
      <c r="C13" s="1254" t="s">
        <v>889</v>
      </c>
      <c r="D13" s="1254"/>
      <c r="E13" s="1254"/>
      <c r="F13" s="1254"/>
      <c r="G13" s="1254"/>
      <c r="H13" s="1254"/>
    </row>
    <row r="14" spans="1:9" s="15" customFormat="1" ht="15.75" x14ac:dyDescent="0.25">
      <c r="B14" s="350">
        <v>5</v>
      </c>
      <c r="C14" s="1255" t="s">
        <v>918</v>
      </c>
      <c r="D14" s="1255"/>
      <c r="E14" s="1255"/>
      <c r="F14" s="1255"/>
      <c r="G14" s="1255"/>
      <c r="H14" s="1255"/>
    </row>
    <row r="15" spans="1:9" s="31" customFormat="1" ht="17.25" customHeight="1" x14ac:dyDescent="0.25">
      <c r="B15" s="350">
        <v>6</v>
      </c>
      <c r="C15" s="1254" t="s">
        <v>890</v>
      </c>
      <c r="D15" s="1254"/>
      <c r="E15" s="1254"/>
      <c r="F15" s="1254"/>
      <c r="G15" s="1254"/>
      <c r="H15" s="1254"/>
    </row>
    <row r="16" spans="1:9" s="15" customFormat="1" ht="17.25" customHeight="1" x14ac:dyDescent="0.25">
      <c r="B16" s="350">
        <v>7</v>
      </c>
      <c r="C16" s="1254" t="s">
        <v>1069</v>
      </c>
      <c r="D16" s="1254"/>
      <c r="E16" s="1254"/>
      <c r="F16" s="1254"/>
      <c r="G16" s="1254"/>
      <c r="H16" s="1254"/>
    </row>
    <row r="17" spans="2:8" s="492" customFormat="1" ht="17.25" customHeight="1" x14ac:dyDescent="0.25">
      <c r="B17" s="350">
        <v>8</v>
      </c>
      <c r="C17" s="356" t="s">
        <v>892</v>
      </c>
      <c r="D17" s="356"/>
      <c r="E17" s="356"/>
      <c r="F17" s="356"/>
      <c r="G17" s="356"/>
      <c r="H17" s="356"/>
    </row>
    <row r="18" spans="2:8" s="492" customFormat="1" ht="17.25" customHeight="1" x14ac:dyDescent="0.25">
      <c r="B18" s="350">
        <v>9</v>
      </c>
      <c r="C18" s="356" t="s">
        <v>893</v>
      </c>
      <c r="D18" s="356"/>
      <c r="E18" s="356"/>
      <c r="F18" s="356"/>
      <c r="G18" s="356"/>
      <c r="H18" s="356"/>
    </row>
    <row r="19" spans="2:8" s="492" customFormat="1" ht="17.25" customHeight="1" x14ac:dyDescent="0.25">
      <c r="B19" s="350">
        <v>10</v>
      </c>
      <c r="C19" s="356" t="s">
        <v>894</v>
      </c>
      <c r="D19" s="356"/>
      <c r="E19" s="356"/>
      <c r="F19" s="356"/>
      <c r="G19" s="356"/>
      <c r="H19" s="356"/>
    </row>
    <row r="20" spans="2:8" s="492" customFormat="1" ht="17.25" customHeight="1" x14ac:dyDescent="0.25">
      <c r="B20" s="350">
        <v>11</v>
      </c>
      <c r="C20" s="356" t="s">
        <v>895</v>
      </c>
      <c r="D20" s="356"/>
      <c r="E20" s="356"/>
      <c r="F20" s="356"/>
      <c r="G20" s="356"/>
      <c r="H20" s="356"/>
    </row>
    <row r="21" spans="2:8" s="492" customFormat="1" ht="17.25" customHeight="1" x14ac:dyDescent="0.25">
      <c r="B21" s="350">
        <v>12</v>
      </c>
      <c r="C21" s="356" t="s">
        <v>896</v>
      </c>
      <c r="D21" s="356"/>
      <c r="E21" s="356"/>
      <c r="F21" s="356"/>
      <c r="G21" s="356"/>
      <c r="H21" s="356"/>
    </row>
    <row r="22" spans="2:8" s="492" customFormat="1" ht="17.25" customHeight="1" x14ac:dyDescent="0.25">
      <c r="B22" s="350">
        <v>13</v>
      </c>
      <c r="C22" s="356" t="s">
        <v>897</v>
      </c>
      <c r="D22" s="356"/>
      <c r="E22" s="356"/>
      <c r="F22" s="356"/>
      <c r="G22" s="356"/>
      <c r="H22" s="356"/>
    </row>
    <row r="23" spans="2:8" s="492" customFormat="1" ht="17.25" customHeight="1" x14ac:dyDescent="0.25">
      <c r="B23" s="350">
        <v>14</v>
      </c>
      <c r="C23" s="356" t="s">
        <v>898</v>
      </c>
      <c r="D23" s="356"/>
      <c r="E23" s="356"/>
      <c r="F23" s="356"/>
      <c r="G23" s="356"/>
      <c r="H23" s="356"/>
    </row>
    <row r="24" spans="2:8" s="15" customFormat="1" ht="17.25" customHeight="1" x14ac:dyDescent="0.25">
      <c r="B24" s="350">
        <v>15</v>
      </c>
      <c r="C24" s="356" t="s">
        <v>899</v>
      </c>
      <c r="D24" s="356"/>
      <c r="E24" s="356"/>
      <c r="F24" s="356"/>
      <c r="G24" s="356"/>
      <c r="H24" s="356"/>
    </row>
    <row r="25" spans="2:8" s="15" customFormat="1" ht="17.25" customHeight="1" x14ac:dyDescent="0.25">
      <c r="B25" s="350">
        <v>16</v>
      </c>
      <c r="C25" s="356" t="s">
        <v>900</v>
      </c>
      <c r="D25" s="356"/>
      <c r="E25" s="356"/>
      <c r="F25" s="356"/>
      <c r="G25" s="356"/>
      <c r="H25" s="356"/>
    </row>
    <row r="26" spans="2:8" s="15" customFormat="1" ht="17.25" customHeight="1" x14ac:dyDescent="0.25">
      <c r="B26" s="350">
        <v>17</v>
      </c>
      <c r="C26" s="356" t="s">
        <v>901</v>
      </c>
      <c r="D26" s="356"/>
      <c r="E26" s="356"/>
      <c r="F26" s="356"/>
      <c r="G26" s="356"/>
      <c r="H26" s="356"/>
    </row>
    <row r="27" spans="2:8" s="15" customFormat="1" ht="17.25" customHeight="1" x14ac:dyDescent="0.25">
      <c r="B27" s="350">
        <v>18</v>
      </c>
      <c r="C27" s="356" t="s">
        <v>1137</v>
      </c>
      <c r="D27" s="356"/>
      <c r="E27" s="356"/>
      <c r="F27" s="356"/>
      <c r="G27" s="356"/>
      <c r="H27" s="356"/>
    </row>
    <row r="28" spans="2:8" s="15" customFormat="1" ht="17.25" customHeight="1" x14ac:dyDescent="0.25">
      <c r="B28" s="350">
        <v>19</v>
      </c>
      <c r="C28" s="1252" t="s">
        <v>902</v>
      </c>
      <c r="D28" s="1252"/>
      <c r="E28" s="1252"/>
      <c r="F28" s="1252"/>
      <c r="G28" s="1252"/>
      <c r="H28" s="1252"/>
    </row>
    <row r="29" spans="2:8" s="15" customFormat="1" ht="17.25" customHeight="1" x14ac:dyDescent="0.25">
      <c r="B29" s="350">
        <v>20</v>
      </c>
      <c r="C29" s="1252" t="s">
        <v>903</v>
      </c>
      <c r="D29" s="1252"/>
      <c r="E29" s="1252"/>
      <c r="F29" s="1252"/>
      <c r="G29" s="1252"/>
      <c r="H29" s="1252"/>
    </row>
    <row r="30" spans="2:8" s="15" customFormat="1" ht="17.25" customHeight="1" x14ac:dyDescent="0.25">
      <c r="B30" s="350"/>
      <c r="C30" s="356"/>
      <c r="D30" s="356"/>
      <c r="E30" s="356"/>
      <c r="F30" s="356"/>
      <c r="G30" s="356"/>
      <c r="H30" s="356"/>
    </row>
    <row r="31" spans="2:8" s="15" customFormat="1" ht="17.25" customHeight="1" x14ac:dyDescent="0.25">
      <c r="B31" s="350"/>
      <c r="C31" s="356"/>
      <c r="D31" s="356"/>
      <c r="E31" s="356"/>
      <c r="F31" s="356"/>
      <c r="G31" s="356"/>
      <c r="H31" s="356"/>
    </row>
    <row r="32" spans="2:8" s="15" customFormat="1" ht="17.25" customHeight="1" x14ac:dyDescent="0.25">
      <c r="B32" s="350"/>
      <c r="C32" s="356"/>
      <c r="D32" s="356"/>
      <c r="E32" s="356"/>
      <c r="F32" s="356"/>
      <c r="G32" s="356"/>
      <c r="H32" s="356"/>
    </row>
    <row r="33" spans="1:9" x14ac:dyDescent="0.2">
      <c r="B33" s="351"/>
      <c r="D33" s="14"/>
      <c r="E33" s="14"/>
      <c r="F33" s="14"/>
      <c r="G33" s="14"/>
      <c r="H33" s="14"/>
    </row>
    <row r="34" spans="1:9" x14ac:dyDescent="0.2">
      <c r="B34" s="351"/>
      <c r="D34" s="14"/>
      <c r="E34" s="14"/>
      <c r="F34" s="14"/>
      <c r="G34" s="14"/>
      <c r="H34" s="14"/>
    </row>
    <row r="35" spans="1:9" x14ac:dyDescent="0.2">
      <c r="B35" s="351"/>
      <c r="D35" s="14"/>
      <c r="E35" s="14"/>
      <c r="F35" s="14"/>
      <c r="G35" s="14"/>
      <c r="H35" s="14"/>
    </row>
    <row r="36" spans="1:9" x14ac:dyDescent="0.2">
      <c r="B36" s="351"/>
      <c r="D36" s="14"/>
      <c r="E36" s="14"/>
      <c r="F36" s="14"/>
      <c r="G36" s="14"/>
      <c r="H36" s="14"/>
    </row>
    <row r="37" spans="1:9" ht="15.75" x14ac:dyDescent="0.25">
      <c r="A37" s="1253" t="s">
        <v>891</v>
      </c>
      <c r="B37" s="1253"/>
      <c r="C37" s="1253"/>
      <c r="D37" s="1253"/>
      <c r="E37" s="1253"/>
      <c r="F37" s="1253"/>
      <c r="G37" s="1253"/>
      <c r="H37" s="1253"/>
      <c r="I37" s="1226"/>
    </row>
  </sheetData>
  <mergeCells count="13">
    <mergeCell ref="A1:H1"/>
    <mergeCell ref="A7:H7"/>
    <mergeCell ref="A4:H4"/>
    <mergeCell ref="C29:H29"/>
    <mergeCell ref="A37:H37"/>
    <mergeCell ref="C10:H10"/>
    <mergeCell ref="C13:H13"/>
    <mergeCell ref="C11:H11"/>
    <mergeCell ref="C12:H12"/>
    <mergeCell ref="C16:H16"/>
    <mergeCell ref="C15:H15"/>
    <mergeCell ref="C14:H14"/>
    <mergeCell ref="C28:H28"/>
  </mergeCells>
  <phoneticPr fontId="13" type="noConversion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J13"/>
  <sheetViews>
    <sheetView workbookViewId="0">
      <selection activeCell="K17" sqref="K17"/>
    </sheetView>
  </sheetViews>
  <sheetFormatPr defaultRowHeight="12.75" x14ac:dyDescent="0.2"/>
  <cols>
    <col min="1" max="1" width="3.7109375" customWidth="1"/>
    <col min="2" max="2" width="4.7109375" customWidth="1"/>
    <col min="3" max="3" width="65" customWidth="1"/>
    <col min="4" max="4" width="11.85546875" customWidth="1"/>
    <col min="5" max="5" width="13.140625" customWidth="1"/>
    <col min="6" max="6" width="12" customWidth="1"/>
    <col min="7" max="7" width="13.5703125" customWidth="1"/>
    <col min="8" max="8" width="11" customWidth="1"/>
    <col min="9" max="9" width="12.28515625" bestFit="1" customWidth="1"/>
    <col min="10" max="10" width="16.7109375" customWidth="1"/>
    <col min="11" max="11" width="9.85546875" bestFit="1" customWidth="1"/>
  </cols>
  <sheetData>
    <row r="1" spans="1:10" x14ac:dyDescent="0.2">
      <c r="I1" s="115">
        <v>9</v>
      </c>
    </row>
    <row r="2" spans="1:10" ht="18" customHeight="1" x14ac:dyDescent="0.25">
      <c r="A2" s="1366" t="s">
        <v>1148</v>
      </c>
      <c r="B2" s="1366"/>
      <c r="C2" s="1366"/>
      <c r="D2" s="1366"/>
      <c r="E2" s="1366"/>
      <c r="F2" s="1366"/>
      <c r="G2" s="1366"/>
    </row>
    <row r="3" spans="1:10" ht="12.75" customHeight="1" thickBot="1" x14ac:dyDescent="0.25">
      <c r="A3" s="5"/>
      <c r="B3" s="5"/>
      <c r="C3" s="5"/>
      <c r="D3" s="5"/>
      <c r="E3" s="5"/>
      <c r="F3" s="5"/>
      <c r="G3" s="82"/>
    </row>
    <row r="4" spans="1:10" ht="12.6" customHeight="1" x14ac:dyDescent="0.2">
      <c r="A4" s="1351" t="s">
        <v>367</v>
      </c>
      <c r="B4" s="1367" t="s">
        <v>842</v>
      </c>
      <c r="C4" s="1357" t="s">
        <v>49</v>
      </c>
      <c r="D4" s="702" t="s">
        <v>368</v>
      </c>
      <c r="E4" s="1361" t="s">
        <v>369</v>
      </c>
      <c r="F4" s="1360" t="s">
        <v>939</v>
      </c>
      <c r="G4" s="1345" t="s">
        <v>448</v>
      </c>
      <c r="H4" s="1345"/>
      <c r="I4" s="1346"/>
    </row>
    <row r="5" spans="1:10" ht="16.5" customHeight="1" x14ac:dyDescent="0.2">
      <c r="A5" s="1352"/>
      <c r="B5" s="1368"/>
      <c r="C5" s="1358"/>
      <c r="D5" s="545" t="s">
        <v>935</v>
      </c>
      <c r="E5" s="1362"/>
      <c r="F5" s="1347"/>
      <c r="G5" s="1347" t="s">
        <v>449</v>
      </c>
      <c r="H5" s="1347" t="s">
        <v>573</v>
      </c>
      <c r="I5" s="1370" t="s">
        <v>450</v>
      </c>
      <c r="J5" s="808"/>
    </row>
    <row r="6" spans="1:10" ht="16.5" customHeight="1" thickBot="1" x14ac:dyDescent="0.25">
      <c r="A6" s="1353"/>
      <c r="B6" s="1369"/>
      <c r="C6" s="1359"/>
      <c r="D6" s="703" t="s">
        <v>373</v>
      </c>
      <c r="E6" s="1363"/>
      <c r="F6" s="1348"/>
      <c r="G6" s="1348"/>
      <c r="H6" s="1348"/>
      <c r="I6" s="1371"/>
      <c r="J6" s="808"/>
    </row>
    <row r="7" spans="1:10" s="548" customFormat="1" ht="12.75" customHeight="1" x14ac:dyDescent="0.2">
      <c r="A7" s="704">
        <v>1</v>
      </c>
      <c r="B7" s="546" t="s">
        <v>786</v>
      </c>
      <c r="C7" s="804" t="s">
        <v>375</v>
      </c>
      <c r="D7" s="538">
        <v>45384</v>
      </c>
      <c r="E7" s="539" t="s">
        <v>1151</v>
      </c>
      <c r="F7" s="1058">
        <v>159247.66</v>
      </c>
      <c r="G7" s="705">
        <v>55809.46</v>
      </c>
      <c r="H7" s="518">
        <v>103438.2</v>
      </c>
      <c r="I7" s="706"/>
      <c r="J7" s="701"/>
    </row>
    <row r="8" spans="1:10" s="548" customFormat="1" ht="12.75" customHeight="1" thickBot="1" x14ac:dyDescent="0.25">
      <c r="A8" s="710">
        <v>2</v>
      </c>
      <c r="B8" s="546" t="s">
        <v>835</v>
      </c>
      <c r="C8" s="805" t="s">
        <v>414</v>
      </c>
      <c r="D8" s="538">
        <v>45384</v>
      </c>
      <c r="E8" s="539" t="s">
        <v>1151</v>
      </c>
      <c r="F8" s="1058">
        <v>27033.64</v>
      </c>
      <c r="G8" s="550">
        <v>27033.64</v>
      </c>
      <c r="H8" s="549"/>
      <c r="I8" s="709"/>
      <c r="J8" s="701"/>
    </row>
    <row r="9" spans="1:10" s="7" customFormat="1" ht="14.25" customHeight="1" thickBot="1" x14ac:dyDescent="0.25">
      <c r="A9" s="707" t="s">
        <v>417</v>
      </c>
      <c r="B9" s="708"/>
      <c r="C9" s="544"/>
      <c r="D9" s="711"/>
      <c r="E9" s="711"/>
      <c r="F9" s="552">
        <f>SUM(F7:F8)</f>
        <v>186281.3</v>
      </c>
      <c r="G9" s="552">
        <f>SUM(G7:G8)</f>
        <v>82843.100000000006</v>
      </c>
      <c r="H9" s="552">
        <f>SUM(H7:H8)</f>
        <v>103438.2</v>
      </c>
      <c r="I9" s="553">
        <f>SUM(I7:I8)</f>
        <v>0</v>
      </c>
      <c r="J9" s="24"/>
    </row>
    <row r="10" spans="1:10" s="7" customFormat="1" ht="14.25" customHeight="1" x14ac:dyDescent="0.2">
      <c r="A10" s="715" t="s">
        <v>446</v>
      </c>
      <c r="B10" s="716"/>
      <c r="C10" s="717"/>
      <c r="D10" s="718"/>
      <c r="E10" s="718"/>
      <c r="F10" s="719">
        <f>F9</f>
        <v>186281.3</v>
      </c>
      <c r="G10" s="719">
        <f>G9</f>
        <v>82843.100000000006</v>
      </c>
      <c r="H10" s="719">
        <f>H9</f>
        <v>103438.2</v>
      </c>
      <c r="I10" s="720">
        <f>I9</f>
        <v>0</v>
      </c>
    </row>
    <row r="11" spans="1:10" s="7" customFormat="1" ht="15" customHeight="1" thickBot="1" x14ac:dyDescent="0.25">
      <c r="A11" s="712" t="s">
        <v>454</v>
      </c>
      <c r="B11" s="713"/>
      <c r="C11" s="714"/>
      <c r="D11" s="721"/>
      <c r="E11" s="721"/>
      <c r="F11" s="722">
        <v>100</v>
      </c>
      <c r="G11" s="722">
        <f>G10/(F10)*100</f>
        <v>44.472043087524085</v>
      </c>
      <c r="H11" s="722">
        <f>+H10/(F10)*100</f>
        <v>55.527956912475915</v>
      </c>
      <c r="I11" s="723">
        <f>+I10/(-F10)*100</f>
        <v>0</v>
      </c>
    </row>
    <row r="12" spans="1:10" x14ac:dyDescent="0.2">
      <c r="F12" s="4"/>
    </row>
    <row r="13" spans="1:10" x14ac:dyDescent="0.2">
      <c r="G13" s="4"/>
    </row>
  </sheetData>
  <mergeCells count="10">
    <mergeCell ref="C4:C6"/>
    <mergeCell ref="A2:G2"/>
    <mergeCell ref="A4:A6"/>
    <mergeCell ref="B4:B6"/>
    <mergeCell ref="E4:E6"/>
    <mergeCell ref="F4:F6"/>
    <mergeCell ref="G4:I4"/>
    <mergeCell ref="G5:G6"/>
    <mergeCell ref="H5:H6"/>
    <mergeCell ref="I5:I6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</sheetPr>
  <dimension ref="A1:E43"/>
  <sheetViews>
    <sheetView topLeftCell="A29" workbookViewId="0">
      <selection activeCell="I41" sqref="I41"/>
    </sheetView>
  </sheetViews>
  <sheetFormatPr defaultColWidth="9.140625" defaultRowHeight="12.75" x14ac:dyDescent="0.2"/>
  <cols>
    <col min="1" max="1" width="45.28515625" style="20" customWidth="1"/>
    <col min="2" max="2" width="10.7109375" style="20" customWidth="1"/>
    <col min="3" max="3" width="10.42578125" style="20" customWidth="1"/>
    <col min="4" max="4" width="11.7109375" style="20" bestFit="1" customWidth="1"/>
    <col min="5" max="5" width="8.5703125" style="20" customWidth="1"/>
    <col min="6" max="16384" width="9.140625" style="20"/>
  </cols>
  <sheetData>
    <row r="1" spans="1:5" x14ac:dyDescent="0.2">
      <c r="D1" s="1373">
        <v>10</v>
      </c>
      <c r="E1" s="1373"/>
    </row>
    <row r="3" spans="1:5" ht="18" x14ac:dyDescent="0.25">
      <c r="A3" s="1374" t="s">
        <v>191</v>
      </c>
      <c r="B3" s="1374"/>
      <c r="C3" s="1374"/>
      <c r="D3" s="1374"/>
      <c r="E3" s="1374"/>
    </row>
    <row r="5" spans="1:5" ht="15.75" x14ac:dyDescent="0.25">
      <c r="A5" s="1375" t="s">
        <v>940</v>
      </c>
      <c r="B5" s="1375"/>
      <c r="C5" s="1375"/>
      <c r="D5" s="1375"/>
      <c r="E5" s="1375"/>
    </row>
    <row r="6" spans="1:5" ht="12.75" customHeight="1" x14ac:dyDescent="0.25">
      <c r="A6" s="32"/>
      <c r="B6" s="32"/>
      <c r="C6" s="32"/>
      <c r="D6" s="32"/>
      <c r="E6" s="32"/>
    </row>
    <row r="7" spans="1:5" ht="13.5" thickBot="1" x14ac:dyDescent="0.25">
      <c r="E7" s="33" t="s">
        <v>36</v>
      </c>
    </row>
    <row r="8" spans="1:5" ht="12.75" customHeight="1" thickBot="1" x14ac:dyDescent="0.25">
      <c r="A8" s="34" t="s">
        <v>37</v>
      </c>
      <c r="B8" s="35" t="s">
        <v>905</v>
      </c>
      <c r="C8" s="36" t="s">
        <v>906</v>
      </c>
      <c r="D8" s="36" t="s">
        <v>38</v>
      </c>
      <c r="E8" s="37" t="s">
        <v>39</v>
      </c>
    </row>
    <row r="9" spans="1:5" ht="12.75" customHeight="1" x14ac:dyDescent="0.2">
      <c r="A9" s="38" t="s">
        <v>941</v>
      </c>
      <c r="B9" s="136">
        <v>0</v>
      </c>
      <c r="C9" s="137">
        <v>14564.739160000003</v>
      </c>
      <c r="D9" s="39">
        <v>14564.739160000003</v>
      </c>
      <c r="E9" s="40">
        <f>D9/C9</f>
        <v>1</v>
      </c>
    </row>
    <row r="10" spans="1:5" ht="25.5" customHeight="1" x14ac:dyDescent="0.2">
      <c r="A10" s="41" t="s">
        <v>942</v>
      </c>
      <c r="B10" s="42">
        <v>10445.700000000001</v>
      </c>
      <c r="C10" s="138">
        <v>10445.700000000001</v>
      </c>
      <c r="D10" s="43">
        <v>10445.700000000001</v>
      </c>
      <c r="E10" s="40">
        <f>D10/C10</f>
        <v>1</v>
      </c>
    </row>
    <row r="11" spans="1:5" ht="12.75" customHeight="1" x14ac:dyDescent="0.2">
      <c r="A11" s="44" t="s">
        <v>133</v>
      </c>
      <c r="B11" s="42">
        <v>0</v>
      </c>
      <c r="C11" s="138">
        <v>0</v>
      </c>
      <c r="D11" s="43">
        <v>0</v>
      </c>
      <c r="E11" s="45" t="s">
        <v>41</v>
      </c>
    </row>
    <row r="12" spans="1:5" ht="12.75" customHeight="1" thickBot="1" x14ac:dyDescent="0.25">
      <c r="A12" s="46" t="s">
        <v>40</v>
      </c>
      <c r="B12" s="47">
        <v>0</v>
      </c>
      <c r="C12" s="139">
        <v>0</v>
      </c>
      <c r="D12" s="48">
        <v>0</v>
      </c>
      <c r="E12" s="49" t="s">
        <v>41</v>
      </c>
    </row>
    <row r="13" spans="1:5" ht="13.5" thickBot="1" x14ac:dyDescent="0.25">
      <c r="A13" s="50" t="s">
        <v>944</v>
      </c>
      <c r="B13" s="51">
        <f>SUM(B9:B12)</f>
        <v>10445.700000000001</v>
      </c>
      <c r="C13" s="52">
        <f>SUM(C9:C12)</f>
        <v>25010.439160000002</v>
      </c>
      <c r="D13" s="53">
        <f>SUM(D9:D12)</f>
        <v>25010.439160000002</v>
      </c>
      <c r="E13" s="54">
        <f>D13/C13</f>
        <v>1</v>
      </c>
    </row>
    <row r="14" spans="1:5" x14ac:dyDescent="0.2">
      <c r="A14" s="21"/>
      <c r="B14" s="55"/>
      <c r="C14" s="55"/>
      <c r="D14" s="55"/>
      <c r="E14" s="22"/>
    </row>
    <row r="15" spans="1:5" x14ac:dyDescent="0.2">
      <c r="A15" s="21"/>
      <c r="B15" s="55"/>
      <c r="C15" s="55"/>
      <c r="D15" s="55"/>
      <c r="E15" s="22"/>
    </row>
    <row r="16" spans="1:5" ht="15.75" x14ac:dyDescent="0.25">
      <c r="A16" s="1375" t="s">
        <v>943</v>
      </c>
      <c r="B16" s="1375"/>
      <c r="C16" s="1375"/>
      <c r="D16" s="1375"/>
      <c r="E16" s="1375"/>
    </row>
    <row r="17" spans="1:5" ht="12.75" customHeight="1" x14ac:dyDescent="0.25">
      <c r="A17" s="32"/>
      <c r="B17" s="32"/>
      <c r="C17" s="32"/>
      <c r="D17" s="32"/>
      <c r="E17" s="32"/>
    </row>
    <row r="18" spans="1:5" ht="12.75" customHeight="1" thickBot="1" x14ac:dyDescent="0.3">
      <c r="A18" s="32"/>
      <c r="B18" s="32"/>
      <c r="C18" s="32"/>
      <c r="D18" s="32"/>
      <c r="E18" s="33" t="s">
        <v>36</v>
      </c>
    </row>
    <row r="19" spans="1:5" ht="12.75" customHeight="1" thickBot="1" x14ac:dyDescent="0.25">
      <c r="A19" s="34" t="s">
        <v>37</v>
      </c>
      <c r="B19" s="35" t="s">
        <v>905</v>
      </c>
      <c r="C19" s="36" t="s">
        <v>906</v>
      </c>
      <c r="D19" s="36" t="s">
        <v>38</v>
      </c>
      <c r="E19" s="37" t="s">
        <v>39</v>
      </c>
    </row>
    <row r="20" spans="1:5" ht="12.75" customHeight="1" x14ac:dyDescent="0.2">
      <c r="A20" s="38" t="s">
        <v>192</v>
      </c>
      <c r="B20" s="140">
        <v>1735.7</v>
      </c>
      <c r="C20" s="39">
        <v>2500.44</v>
      </c>
      <c r="D20" s="39">
        <v>1266.82</v>
      </c>
      <c r="E20" s="56">
        <f t="shared" ref="E20:E30" si="0">D20/C20</f>
        <v>0.50663883156564438</v>
      </c>
    </row>
    <row r="21" spans="1:5" ht="12.75" customHeight="1" x14ac:dyDescent="0.2">
      <c r="A21" s="57" t="s">
        <v>193</v>
      </c>
      <c r="B21" s="141">
        <v>500</v>
      </c>
      <c r="C21" s="58">
        <v>650</v>
      </c>
      <c r="D21" s="58">
        <v>252.3</v>
      </c>
      <c r="E21" s="59">
        <f t="shared" si="0"/>
        <v>0.38815384615384618</v>
      </c>
    </row>
    <row r="22" spans="1:5" ht="12.75" customHeight="1" x14ac:dyDescent="0.2">
      <c r="A22" s="57" t="s">
        <v>194</v>
      </c>
      <c r="B22" s="141">
        <v>3450</v>
      </c>
      <c r="C22" s="58">
        <v>7750</v>
      </c>
      <c r="D22" s="58">
        <v>5649.6</v>
      </c>
      <c r="E22" s="59">
        <f t="shared" si="0"/>
        <v>0.72898064516129035</v>
      </c>
    </row>
    <row r="23" spans="1:5" ht="12.75" customHeight="1" x14ac:dyDescent="0.2">
      <c r="A23" s="57" t="s">
        <v>355</v>
      </c>
      <c r="B23" s="141">
        <v>3450</v>
      </c>
      <c r="C23" s="58">
        <v>8750</v>
      </c>
      <c r="D23" s="58">
        <v>4497</v>
      </c>
      <c r="E23" s="59">
        <f t="shared" si="0"/>
        <v>0.51394285714285715</v>
      </c>
    </row>
    <row r="24" spans="1:5" ht="12.75" customHeight="1" x14ac:dyDescent="0.2">
      <c r="A24" s="57" t="s">
        <v>195</v>
      </c>
      <c r="B24" s="141">
        <v>200</v>
      </c>
      <c r="C24" s="58">
        <v>500</v>
      </c>
      <c r="D24" s="58">
        <v>27.06</v>
      </c>
      <c r="E24" s="59">
        <f t="shared" si="0"/>
        <v>5.4119999999999994E-2</v>
      </c>
    </row>
    <row r="25" spans="1:5" ht="12.75" customHeight="1" x14ac:dyDescent="0.2">
      <c r="A25" s="57" t="s">
        <v>196</v>
      </c>
      <c r="B25" s="141">
        <v>800</v>
      </c>
      <c r="C25" s="58">
        <v>1900</v>
      </c>
      <c r="D25" s="58">
        <v>541.76</v>
      </c>
      <c r="E25" s="59">
        <f t="shared" si="0"/>
        <v>0.28513684210526313</v>
      </c>
    </row>
    <row r="26" spans="1:5" ht="12.75" customHeight="1" x14ac:dyDescent="0.2">
      <c r="A26" s="57" t="s">
        <v>197</v>
      </c>
      <c r="B26" s="141">
        <v>200</v>
      </c>
      <c r="C26" s="58">
        <v>800</v>
      </c>
      <c r="D26" s="58">
        <v>0</v>
      </c>
      <c r="E26" s="59">
        <f t="shared" si="0"/>
        <v>0</v>
      </c>
    </row>
    <row r="27" spans="1:5" ht="12.75" customHeight="1" x14ac:dyDescent="0.2">
      <c r="A27" s="57" t="s">
        <v>198</v>
      </c>
      <c r="B27" s="141">
        <v>100</v>
      </c>
      <c r="C27" s="58">
        <v>150</v>
      </c>
      <c r="D27" s="58">
        <v>40</v>
      </c>
      <c r="E27" s="59">
        <f t="shared" si="0"/>
        <v>0.26666666666666666</v>
      </c>
    </row>
    <row r="28" spans="1:5" ht="12.75" customHeight="1" x14ac:dyDescent="0.2">
      <c r="A28" s="57" t="s">
        <v>330</v>
      </c>
      <c r="B28" s="135">
        <v>10</v>
      </c>
      <c r="C28" s="60">
        <v>10</v>
      </c>
      <c r="D28" s="60">
        <v>0</v>
      </c>
      <c r="E28" s="61" t="s">
        <v>41</v>
      </c>
    </row>
    <row r="29" spans="1:5" ht="12.75" customHeight="1" thickBot="1" x14ac:dyDescent="0.25">
      <c r="A29" s="62" t="s">
        <v>199</v>
      </c>
      <c r="B29" s="142">
        <v>0</v>
      </c>
      <c r="C29" s="63">
        <v>2000</v>
      </c>
      <c r="D29" s="63">
        <v>0</v>
      </c>
      <c r="E29" s="741" t="s">
        <v>41</v>
      </c>
    </row>
    <row r="30" spans="1:5" ht="12.75" customHeight="1" thickBot="1" x14ac:dyDescent="0.25">
      <c r="A30" s="50" t="s">
        <v>945</v>
      </c>
      <c r="B30" s="64">
        <f>SUM(B20:B29)</f>
        <v>10445.700000000001</v>
      </c>
      <c r="C30" s="52">
        <f>SUM(C20:C29)</f>
        <v>25010.440000000002</v>
      </c>
      <c r="D30" s="52">
        <f>SUM(D20:D29)</f>
        <v>12274.54</v>
      </c>
      <c r="E30" s="54">
        <f t="shared" si="0"/>
        <v>0.49077665167026246</v>
      </c>
    </row>
    <row r="31" spans="1:5" x14ac:dyDescent="0.2">
      <c r="A31" s="65"/>
      <c r="B31" s="66"/>
      <c r="C31" s="66"/>
      <c r="D31" s="66"/>
      <c r="E31" s="67"/>
    </row>
    <row r="32" spans="1:5" x14ac:dyDescent="0.2">
      <c r="A32" s="65"/>
      <c r="B32" s="66"/>
      <c r="C32" s="66"/>
      <c r="D32" s="66"/>
      <c r="E32" s="67"/>
    </row>
    <row r="33" spans="1:5" ht="15.75" x14ac:dyDescent="0.25">
      <c r="A33" s="1375" t="s">
        <v>946</v>
      </c>
      <c r="B33" s="1375"/>
      <c r="C33" s="1375"/>
      <c r="D33" s="1375"/>
      <c r="E33" s="1375"/>
    </row>
    <row r="34" spans="1:5" x14ac:dyDescent="0.2">
      <c r="A34" s="65"/>
      <c r="B34" s="66"/>
      <c r="C34" s="66"/>
      <c r="D34" s="66"/>
      <c r="E34" s="67"/>
    </row>
    <row r="35" spans="1:5" ht="13.5" thickBot="1" x14ac:dyDescent="0.25">
      <c r="B35" s="68"/>
      <c r="C35" s="68"/>
      <c r="D35" s="68"/>
      <c r="E35" s="33" t="s">
        <v>36</v>
      </c>
    </row>
    <row r="36" spans="1:5" ht="34.5" thickBot="1" x14ac:dyDescent="0.25">
      <c r="A36" s="69" t="s">
        <v>42</v>
      </c>
      <c r="B36" s="70" t="s">
        <v>947</v>
      </c>
      <c r="C36" s="71" t="s">
        <v>948</v>
      </c>
      <c r="D36" s="72" t="s">
        <v>949</v>
      </c>
      <c r="E36" s="73" t="s">
        <v>43</v>
      </c>
    </row>
    <row r="37" spans="1:5" ht="13.5" thickBot="1" x14ac:dyDescent="0.25">
      <c r="A37" s="74" t="s">
        <v>950</v>
      </c>
      <c r="B37" s="75">
        <f>D13</f>
        <v>25010.439160000002</v>
      </c>
      <c r="C37" s="76">
        <f>D30</f>
        <v>12274.54</v>
      </c>
      <c r="D37" s="76">
        <f>+D13-D30</f>
        <v>12735.899160000001</v>
      </c>
      <c r="E37" s="77" t="s">
        <v>208</v>
      </c>
    </row>
    <row r="38" spans="1:5" ht="14.25" customHeight="1" x14ac:dyDescent="0.2">
      <c r="E38" s="78"/>
    </row>
    <row r="39" spans="1:5" ht="39.75" customHeight="1" x14ac:dyDescent="0.2">
      <c r="A39" s="1372" t="s">
        <v>1414</v>
      </c>
      <c r="B39" s="1372"/>
      <c r="C39" s="1372"/>
      <c r="D39" s="1372"/>
      <c r="E39" s="1372"/>
    </row>
    <row r="40" spans="1:5" ht="12.75" customHeight="1" x14ac:dyDescent="0.2">
      <c r="A40" s="143"/>
      <c r="B40" s="143"/>
      <c r="C40" s="143"/>
      <c r="D40" s="143"/>
      <c r="E40" s="143"/>
    </row>
    <row r="41" spans="1:5" ht="12.75" customHeight="1" x14ac:dyDescent="0.2">
      <c r="A41" s="144"/>
      <c r="B41" s="144"/>
      <c r="C41" s="144"/>
      <c r="D41" s="144"/>
      <c r="E41" s="144"/>
    </row>
    <row r="42" spans="1:5" x14ac:dyDescent="0.2">
      <c r="A42" s="144"/>
      <c r="B42" s="144"/>
      <c r="C42" s="144"/>
      <c r="D42" s="144"/>
      <c r="E42" s="144"/>
    </row>
    <row r="43" spans="1:5" x14ac:dyDescent="0.2">
      <c r="B43" s="68"/>
    </row>
  </sheetData>
  <mergeCells count="6">
    <mergeCell ref="A39:E39"/>
    <mergeCell ref="D1:E1"/>
    <mergeCell ref="A3:E3"/>
    <mergeCell ref="A5:E5"/>
    <mergeCell ref="A16:E16"/>
    <mergeCell ref="A33:E3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E1DF0-CDD2-4A60-A48D-B5661B3F5F84}">
  <sheetPr>
    <tabColor theme="6" tint="0.59999389629810485"/>
  </sheetPr>
  <dimension ref="A1:J133"/>
  <sheetViews>
    <sheetView topLeftCell="A35" zoomScaleNormal="100" workbookViewId="0">
      <selection activeCell="K30" sqref="K30"/>
    </sheetView>
  </sheetViews>
  <sheetFormatPr defaultColWidth="9.140625" defaultRowHeight="12.75" x14ac:dyDescent="0.2"/>
  <cols>
    <col min="1" max="1" width="44.140625" style="357" customWidth="1"/>
    <col min="2" max="2" width="3.7109375" style="357" customWidth="1"/>
    <col min="3" max="3" width="10.28515625" style="357" customWidth="1"/>
    <col min="4" max="4" width="10.85546875" style="357" customWidth="1"/>
    <col min="5" max="5" width="12.85546875" style="357" bestFit="1" customWidth="1"/>
    <col min="6" max="6" width="9.140625" style="357" customWidth="1"/>
    <col min="7" max="16384" width="9.140625" style="357"/>
  </cols>
  <sheetData>
    <row r="1" spans="1:6" x14ac:dyDescent="0.2">
      <c r="E1" s="1378" t="s">
        <v>951</v>
      </c>
      <c r="F1" s="1378"/>
    </row>
    <row r="3" spans="1:6" ht="18" x14ac:dyDescent="0.25">
      <c r="A3" s="1392" t="s">
        <v>253</v>
      </c>
      <c r="B3" s="1392"/>
      <c r="C3" s="1392"/>
      <c r="D3" s="1392"/>
      <c r="E3" s="1392"/>
      <c r="F3" s="1392"/>
    </row>
    <row r="5" spans="1:6" ht="15.75" x14ac:dyDescent="0.25">
      <c r="A5" s="1385" t="s">
        <v>956</v>
      </c>
      <c r="B5" s="1385"/>
      <c r="C5" s="1385"/>
      <c r="D5" s="1385"/>
      <c r="E5" s="1385"/>
      <c r="F5" s="1385"/>
    </row>
    <row r="6" spans="1:6" ht="12.75" customHeight="1" x14ac:dyDescent="0.25">
      <c r="A6" s="358"/>
      <c r="B6" s="358"/>
      <c r="C6" s="358"/>
      <c r="D6" s="358"/>
      <c r="E6" s="358"/>
      <c r="F6" s="358"/>
    </row>
    <row r="7" spans="1:6" ht="12.75" customHeight="1" thickBot="1" x14ac:dyDescent="0.25">
      <c r="F7" s="359" t="s">
        <v>36</v>
      </c>
    </row>
    <row r="8" spans="1:6" ht="12.75" customHeight="1" thickBot="1" x14ac:dyDescent="0.25">
      <c r="A8" s="360" t="s">
        <v>37</v>
      </c>
      <c r="B8" s="1393" t="s">
        <v>905</v>
      </c>
      <c r="C8" s="1394"/>
      <c r="D8" s="361" t="s">
        <v>906</v>
      </c>
      <c r="E8" s="361" t="s">
        <v>38</v>
      </c>
      <c r="F8" s="362" t="s">
        <v>39</v>
      </c>
    </row>
    <row r="9" spans="1:6" ht="12.75" customHeight="1" x14ac:dyDescent="0.2">
      <c r="A9" s="363" t="s">
        <v>957</v>
      </c>
      <c r="B9" s="1390">
        <v>0</v>
      </c>
      <c r="C9" s="1391"/>
      <c r="D9" s="364">
        <v>63223.276349999971</v>
      </c>
      <c r="E9" s="365">
        <v>63223.276349999971</v>
      </c>
      <c r="F9" s="366">
        <f>E9/D9</f>
        <v>1</v>
      </c>
    </row>
    <row r="10" spans="1:6" ht="12.75" customHeight="1" x14ac:dyDescent="0.2">
      <c r="A10" s="367" t="s">
        <v>958</v>
      </c>
      <c r="B10" s="1386">
        <v>111450</v>
      </c>
      <c r="C10" s="1395"/>
      <c r="D10" s="502">
        <v>167876.68</v>
      </c>
      <c r="E10" s="368">
        <v>167110</v>
      </c>
      <c r="F10" s="366">
        <f>E10/D10</f>
        <v>0.99543307623191024</v>
      </c>
    </row>
    <row r="11" spans="1:6" ht="12.75" customHeight="1" x14ac:dyDescent="0.2">
      <c r="A11" s="367" t="s">
        <v>959</v>
      </c>
      <c r="B11" s="1386">
        <v>0</v>
      </c>
      <c r="C11" s="1395"/>
      <c r="D11" s="368">
        <v>0</v>
      </c>
      <c r="E11" s="368">
        <v>1448.29</v>
      </c>
      <c r="F11" s="369" t="s">
        <v>41</v>
      </c>
    </row>
    <row r="12" spans="1:6" ht="12.75" customHeight="1" thickBot="1" x14ac:dyDescent="0.25">
      <c r="A12" s="367" t="s">
        <v>40</v>
      </c>
      <c r="B12" s="1396">
        <v>0</v>
      </c>
      <c r="C12" s="1397"/>
      <c r="D12" s="368">
        <v>0</v>
      </c>
      <c r="E12" s="368">
        <v>0</v>
      </c>
      <c r="F12" s="369" t="s">
        <v>41</v>
      </c>
    </row>
    <row r="13" spans="1:6" ht="12.75" customHeight="1" thickBot="1" x14ac:dyDescent="0.25">
      <c r="A13" s="370" t="s">
        <v>960</v>
      </c>
      <c r="B13" s="1383">
        <f>SUM(B9:C12)</f>
        <v>111450</v>
      </c>
      <c r="C13" s="1384"/>
      <c r="D13" s="371">
        <f>SUM(D9:D12)</f>
        <v>231099.95634999996</v>
      </c>
      <c r="E13" s="372">
        <f>SUM(E9:E12)</f>
        <v>231781.56634999998</v>
      </c>
      <c r="F13" s="373">
        <f>E13/D13</f>
        <v>1.0029494163943835</v>
      </c>
    </row>
    <row r="14" spans="1:6" x14ac:dyDescent="0.2">
      <c r="A14" s="374"/>
      <c r="B14" s="374"/>
      <c r="C14" s="375"/>
      <c r="D14" s="375"/>
      <c r="E14" s="375"/>
      <c r="F14" s="376"/>
    </row>
    <row r="15" spans="1:6" x14ac:dyDescent="0.2">
      <c r="A15" s="374"/>
      <c r="B15" s="374"/>
      <c r="C15" s="375"/>
      <c r="D15" s="375"/>
      <c r="E15" s="375"/>
      <c r="F15" s="376"/>
    </row>
    <row r="16" spans="1:6" ht="15.75" x14ac:dyDescent="0.25">
      <c r="A16" s="1385" t="s">
        <v>954</v>
      </c>
      <c r="B16" s="1385"/>
      <c r="C16" s="1385"/>
      <c r="D16" s="1385"/>
      <c r="E16" s="1385"/>
      <c r="F16" s="1385"/>
    </row>
    <row r="17" spans="1:10" ht="12.75" customHeight="1" x14ac:dyDescent="0.25">
      <c r="A17" s="358"/>
      <c r="B17" s="358"/>
      <c r="C17" s="358"/>
      <c r="D17" s="358"/>
      <c r="E17" s="358"/>
      <c r="F17" s="358"/>
      <c r="H17" s="374"/>
      <c r="I17" s="374"/>
      <c r="J17" s="374"/>
    </row>
    <row r="18" spans="1:10" ht="12.75" customHeight="1" thickBot="1" x14ac:dyDescent="0.3">
      <c r="A18" s="358"/>
      <c r="B18" s="358"/>
      <c r="C18" s="358"/>
      <c r="D18" s="358"/>
      <c r="E18" s="358"/>
      <c r="F18" s="359" t="s">
        <v>36</v>
      </c>
      <c r="H18" s="374"/>
      <c r="I18" s="374"/>
      <c r="J18" s="374"/>
    </row>
    <row r="19" spans="1:10" ht="12.75" customHeight="1" thickBot="1" x14ac:dyDescent="0.25">
      <c r="A19" s="360" t="s">
        <v>37</v>
      </c>
      <c r="B19" s="1393" t="s">
        <v>905</v>
      </c>
      <c r="C19" s="1394"/>
      <c r="D19" s="361" t="s">
        <v>906</v>
      </c>
      <c r="E19" s="361" t="s">
        <v>38</v>
      </c>
      <c r="F19" s="362" t="s">
        <v>39</v>
      </c>
      <c r="H19" s="374"/>
      <c r="I19" s="374"/>
      <c r="J19" s="374"/>
    </row>
    <row r="20" spans="1:10" ht="12.75" customHeight="1" x14ac:dyDescent="0.2">
      <c r="A20" s="377" t="s">
        <v>209</v>
      </c>
      <c r="B20" s="1390">
        <v>15000</v>
      </c>
      <c r="C20" s="1391"/>
      <c r="D20" s="378">
        <v>28548.62</v>
      </c>
      <c r="E20" s="378">
        <v>18256.59</v>
      </c>
      <c r="F20" s="379">
        <f t="shared" ref="F20:F29" si="0">E20/D20</f>
        <v>0.63949115578966687</v>
      </c>
      <c r="H20" s="374"/>
      <c r="I20" s="374"/>
      <c r="J20" s="374"/>
    </row>
    <row r="21" spans="1:10" ht="12.75" customHeight="1" x14ac:dyDescent="0.2">
      <c r="A21" s="380" t="s">
        <v>216</v>
      </c>
      <c r="B21" s="1386">
        <v>32650</v>
      </c>
      <c r="C21" s="1387"/>
      <c r="D21" s="368">
        <v>42904.26</v>
      </c>
      <c r="E21" s="368">
        <v>36352.79</v>
      </c>
      <c r="F21" s="379">
        <f>E21/D21</f>
        <v>0.84730024477755816</v>
      </c>
      <c r="H21" s="374"/>
      <c r="I21" s="374"/>
      <c r="J21" s="374"/>
    </row>
    <row r="22" spans="1:10" ht="12.75" customHeight="1" x14ac:dyDescent="0.2">
      <c r="A22" s="380" t="s">
        <v>645</v>
      </c>
      <c r="B22" s="1386">
        <v>0</v>
      </c>
      <c r="C22" s="1387"/>
      <c r="D22" s="368">
        <v>0</v>
      </c>
      <c r="E22" s="368">
        <v>0</v>
      </c>
      <c r="F22" s="381" t="s">
        <v>41</v>
      </c>
      <c r="H22" s="374"/>
      <c r="I22" s="374"/>
      <c r="J22" s="374"/>
    </row>
    <row r="23" spans="1:10" ht="12.75" customHeight="1" x14ac:dyDescent="0.2">
      <c r="A23" s="367" t="s">
        <v>210</v>
      </c>
      <c r="B23" s="1386">
        <v>23980</v>
      </c>
      <c r="C23" s="1387"/>
      <c r="D23" s="368">
        <v>34167.519999999997</v>
      </c>
      <c r="E23" s="368">
        <v>30850.04</v>
      </c>
      <c r="F23" s="379">
        <f t="shared" si="0"/>
        <v>0.9029054493858496</v>
      </c>
      <c r="H23" s="374"/>
      <c r="I23" s="374"/>
      <c r="J23" s="374"/>
    </row>
    <row r="24" spans="1:10" ht="12.75" customHeight="1" x14ac:dyDescent="0.2">
      <c r="A24" s="367" t="s">
        <v>162</v>
      </c>
      <c r="B24" s="1386">
        <v>1000</v>
      </c>
      <c r="C24" s="1387"/>
      <c r="D24" s="368">
        <v>1506.04</v>
      </c>
      <c r="E24" s="368">
        <v>1224.75</v>
      </c>
      <c r="F24" s="379">
        <f t="shared" si="0"/>
        <v>0.81322541233964574</v>
      </c>
      <c r="H24" s="374"/>
      <c r="I24" s="374"/>
      <c r="J24" s="374"/>
    </row>
    <row r="25" spans="1:10" ht="12.75" customHeight="1" x14ac:dyDescent="0.2">
      <c r="A25" s="367" t="s">
        <v>211</v>
      </c>
      <c r="B25" s="1386">
        <v>6600</v>
      </c>
      <c r="C25" s="1387"/>
      <c r="D25" s="368">
        <v>36904.06</v>
      </c>
      <c r="E25" s="368">
        <v>6337.61</v>
      </c>
      <c r="F25" s="379">
        <f t="shared" si="0"/>
        <v>0.17173205332963365</v>
      </c>
      <c r="H25" s="374"/>
      <c r="I25" s="374"/>
      <c r="J25" s="374"/>
    </row>
    <row r="26" spans="1:10" ht="12.75" customHeight="1" x14ac:dyDescent="0.2">
      <c r="A26" s="367" t="s">
        <v>212</v>
      </c>
      <c r="B26" s="1386">
        <v>15000</v>
      </c>
      <c r="C26" s="1387"/>
      <c r="D26" s="368">
        <v>38093.760000000002</v>
      </c>
      <c r="E26" s="368">
        <v>18755.46</v>
      </c>
      <c r="F26" s="379">
        <f t="shared" si="0"/>
        <v>0.49234992817721324</v>
      </c>
      <c r="H26" s="374"/>
      <c r="I26" s="374"/>
      <c r="J26" s="374"/>
    </row>
    <row r="27" spans="1:10" ht="12.75" customHeight="1" x14ac:dyDescent="0.2">
      <c r="A27" s="367" t="s">
        <v>213</v>
      </c>
      <c r="B27" s="1386">
        <v>15320</v>
      </c>
      <c r="C27" s="1387"/>
      <c r="D27" s="368">
        <v>40639.24</v>
      </c>
      <c r="E27" s="368">
        <v>15273.8</v>
      </c>
      <c r="F27" s="379">
        <f t="shared" si="0"/>
        <v>0.3758387213934119</v>
      </c>
      <c r="H27" s="374"/>
      <c r="I27" s="374"/>
      <c r="J27" s="374"/>
    </row>
    <row r="28" spans="1:10" ht="12.75" customHeight="1" thickBot="1" x14ac:dyDescent="0.25">
      <c r="A28" s="367" t="s">
        <v>214</v>
      </c>
      <c r="B28" s="1386">
        <v>1900</v>
      </c>
      <c r="C28" s="1387"/>
      <c r="D28" s="368">
        <v>8336.4599999999991</v>
      </c>
      <c r="E28" s="368">
        <v>2314.7600000000002</v>
      </c>
      <c r="F28" s="366">
        <f t="shared" si="0"/>
        <v>0.27766701933434579</v>
      </c>
      <c r="H28" s="374"/>
      <c r="I28" s="374"/>
      <c r="J28" s="374"/>
    </row>
    <row r="29" spans="1:10" ht="12.75" customHeight="1" thickBot="1" x14ac:dyDescent="0.25">
      <c r="A29" s="370" t="s">
        <v>955</v>
      </c>
      <c r="B29" s="1383">
        <f>SUM(B20:C28)</f>
        <v>111450</v>
      </c>
      <c r="C29" s="1384"/>
      <c r="D29" s="372">
        <f>SUM(D20:D28)</f>
        <v>231099.96</v>
      </c>
      <c r="E29" s="372">
        <f>SUM(E20:E28)</f>
        <v>129365.80000000002</v>
      </c>
      <c r="F29" s="373">
        <f t="shared" si="0"/>
        <v>0.55978287490832979</v>
      </c>
      <c r="H29" s="374"/>
      <c r="I29" s="374"/>
      <c r="J29" s="374"/>
    </row>
    <row r="30" spans="1:10" x14ac:dyDescent="0.2">
      <c r="A30" s="382"/>
      <c r="B30" s="382"/>
      <c r="C30" s="383"/>
      <c r="D30" s="383"/>
      <c r="E30" s="383"/>
      <c r="F30" s="384"/>
      <c r="H30" s="374"/>
      <c r="I30" s="374"/>
      <c r="J30" s="374"/>
    </row>
    <row r="31" spans="1:10" x14ac:dyDescent="0.2">
      <c r="A31" s="382"/>
      <c r="B31" s="382"/>
      <c r="C31" s="383"/>
      <c r="D31" s="383"/>
      <c r="E31" s="383"/>
      <c r="F31" s="384"/>
      <c r="H31" s="374"/>
      <c r="I31" s="374"/>
      <c r="J31" s="374"/>
    </row>
    <row r="32" spans="1:10" ht="15.75" x14ac:dyDescent="0.25">
      <c r="A32" s="1385" t="s">
        <v>961</v>
      </c>
      <c r="B32" s="1385"/>
      <c r="C32" s="1385"/>
      <c r="D32" s="1385"/>
      <c r="E32" s="1385"/>
      <c r="F32" s="1385"/>
      <c r="H32" s="374"/>
      <c r="I32" s="374"/>
      <c r="J32" s="374"/>
    </row>
    <row r="33" spans="1:10" ht="12.75" customHeight="1" x14ac:dyDescent="0.2">
      <c r="A33" s="382"/>
      <c r="B33" s="382"/>
      <c r="C33" s="383"/>
      <c r="D33" s="383"/>
      <c r="E33" s="383"/>
      <c r="F33" s="384"/>
      <c r="H33" s="374"/>
      <c r="I33" s="374"/>
      <c r="J33" s="374"/>
    </row>
    <row r="34" spans="1:10" ht="12.75" customHeight="1" thickBot="1" x14ac:dyDescent="0.25">
      <c r="C34" s="385"/>
      <c r="D34" s="385"/>
      <c r="E34" s="385"/>
      <c r="F34" s="359" t="s">
        <v>36</v>
      </c>
    </row>
    <row r="35" spans="1:10" ht="35.25" customHeight="1" thickBot="1" x14ac:dyDescent="0.25">
      <c r="A35" s="1388" t="s">
        <v>42</v>
      </c>
      <c r="B35" s="1389"/>
      <c r="C35" s="881" t="s">
        <v>947</v>
      </c>
      <c r="D35" s="387" t="s">
        <v>948</v>
      </c>
      <c r="E35" s="388" t="s">
        <v>962</v>
      </c>
      <c r="F35" s="389" t="s">
        <v>43</v>
      </c>
    </row>
    <row r="36" spans="1:10" ht="12.75" customHeight="1" thickBot="1" x14ac:dyDescent="0.25">
      <c r="A36" s="1376" t="s">
        <v>972</v>
      </c>
      <c r="B36" s="1377"/>
      <c r="C36" s="905">
        <f>E13</f>
        <v>231781.56634999998</v>
      </c>
      <c r="D36" s="391">
        <f>E29</f>
        <v>129365.80000000002</v>
      </c>
      <c r="E36" s="391">
        <f>E13-E29</f>
        <v>102415.76634999996</v>
      </c>
      <c r="F36" s="392" t="s">
        <v>208</v>
      </c>
    </row>
    <row r="37" spans="1:10" ht="13.5" thickBot="1" x14ac:dyDescent="0.25">
      <c r="A37" s="1376" t="s">
        <v>971</v>
      </c>
      <c r="B37" s="1377"/>
      <c r="C37" s="905">
        <v>766.68</v>
      </c>
      <c r="D37" s="391">
        <f t="shared" ref="D37" si="1">E30</f>
        <v>0</v>
      </c>
      <c r="E37" s="391">
        <v>766.68</v>
      </c>
      <c r="F37" s="392" t="s">
        <v>208</v>
      </c>
    </row>
    <row r="38" spans="1:10" ht="13.5" thickBot="1" x14ac:dyDescent="0.25">
      <c r="A38" s="1376" t="s">
        <v>1023</v>
      </c>
      <c r="B38" s="1377"/>
      <c r="C38" s="905">
        <f>SUM(C36:C37)</f>
        <v>232548.24634999997</v>
      </c>
      <c r="D38" s="391">
        <f t="shared" ref="D38" si="2">SUM(D36:D37)</f>
        <v>129365.80000000002</v>
      </c>
      <c r="E38" s="391">
        <f>E36+E37</f>
        <v>103182.44634999995</v>
      </c>
      <c r="F38" s="392" t="s">
        <v>208</v>
      </c>
    </row>
    <row r="40" spans="1:10" ht="39.75" customHeight="1" x14ac:dyDescent="0.2">
      <c r="A40" s="1380" t="s">
        <v>1407</v>
      </c>
      <c r="B40" s="1380"/>
      <c r="C40" s="1380"/>
      <c r="D40" s="1380"/>
      <c r="E40" s="1380"/>
      <c r="F40" s="1380"/>
    </row>
    <row r="41" spans="1:10" ht="26.25" customHeight="1" x14ac:dyDescent="0.2">
      <c r="A41" s="1382"/>
      <c r="B41" s="1382"/>
      <c r="C41" s="1382"/>
      <c r="D41" s="1382"/>
      <c r="E41" s="1382"/>
    </row>
    <row r="55" spans="1:6" ht="12.75" customHeight="1" x14ac:dyDescent="0.2">
      <c r="A55" s="393"/>
      <c r="B55" s="393"/>
      <c r="C55" s="393"/>
      <c r="D55" s="393"/>
      <c r="E55" s="1378" t="s">
        <v>952</v>
      </c>
      <c r="F55" s="1378"/>
    </row>
    <row r="56" spans="1:6" ht="18.75" customHeight="1" x14ac:dyDescent="0.2">
      <c r="A56" s="1379" t="s">
        <v>253</v>
      </c>
      <c r="B56" s="1379"/>
      <c r="C56" s="1379"/>
      <c r="D56" s="1379"/>
      <c r="E56" s="1379"/>
      <c r="F56" s="1379"/>
    </row>
    <row r="57" spans="1:6" ht="11.25" customHeight="1" x14ac:dyDescent="0.2">
      <c r="A57" s="393"/>
      <c r="B57" s="393"/>
      <c r="C57" s="393"/>
      <c r="D57" s="393"/>
      <c r="E57" s="393"/>
      <c r="F57" s="393"/>
    </row>
    <row r="58" spans="1:6" ht="15.75" customHeight="1" x14ac:dyDescent="0.2">
      <c r="A58" s="1381" t="s">
        <v>954</v>
      </c>
      <c r="B58" s="1381"/>
      <c r="C58" s="1381"/>
      <c r="D58" s="1381"/>
      <c r="E58" s="1381"/>
      <c r="F58" s="1381"/>
    </row>
    <row r="59" spans="1:6" ht="12" customHeight="1" thickBot="1" x14ac:dyDescent="0.25">
      <c r="A59" s="393"/>
      <c r="B59" s="393"/>
      <c r="C59" s="393"/>
      <c r="D59" s="393"/>
      <c r="E59" s="393"/>
      <c r="F59" s="359" t="s">
        <v>36</v>
      </c>
    </row>
    <row r="60" spans="1:6" ht="12.75" customHeight="1" thickBot="1" x14ac:dyDescent="0.25">
      <c r="A60" s="394" t="s">
        <v>254</v>
      </c>
      <c r="B60" s="395" t="s">
        <v>10</v>
      </c>
      <c r="C60" s="396" t="s">
        <v>905</v>
      </c>
      <c r="D60" s="361" t="s">
        <v>906</v>
      </c>
      <c r="E60" s="361" t="s">
        <v>38</v>
      </c>
      <c r="F60" s="362" t="s">
        <v>39</v>
      </c>
    </row>
    <row r="61" spans="1:6" ht="12.75" customHeight="1" x14ac:dyDescent="0.2">
      <c r="A61" s="397" t="s">
        <v>255</v>
      </c>
      <c r="B61" s="398"/>
      <c r="C61" s="399">
        <f>SUM(C62:C65)</f>
        <v>14800</v>
      </c>
      <c r="D61" s="400">
        <f>SUM(D62:D65)</f>
        <v>16935.87</v>
      </c>
      <c r="E61" s="400">
        <f>SUM(E62:E65)</f>
        <v>15606.786610000001</v>
      </c>
      <c r="F61" s="401">
        <f t="shared" ref="F61:F74" si="3">E61/D61</f>
        <v>0.92152257958994732</v>
      </c>
    </row>
    <row r="62" spans="1:6" ht="12.75" customHeight="1" x14ac:dyDescent="0.2">
      <c r="A62" s="402" t="s">
        <v>256</v>
      </c>
      <c r="B62" s="403" t="s">
        <v>5</v>
      </c>
      <c r="C62" s="404">
        <v>12950</v>
      </c>
      <c r="D62" s="405">
        <v>14474.02</v>
      </c>
      <c r="E62" s="405">
        <v>13562.718430000001</v>
      </c>
      <c r="F62" s="406">
        <f t="shared" si="3"/>
        <v>0.93703880677241014</v>
      </c>
    </row>
    <row r="63" spans="1:6" ht="12.75" customHeight="1" x14ac:dyDescent="0.2">
      <c r="A63" s="407" t="s">
        <v>257</v>
      </c>
      <c r="B63" s="403" t="s">
        <v>5</v>
      </c>
      <c r="C63" s="404">
        <v>1000</v>
      </c>
      <c r="D63" s="405">
        <v>1386.5</v>
      </c>
      <c r="E63" s="405">
        <v>1299.4681800000001</v>
      </c>
      <c r="F63" s="406">
        <f t="shared" si="3"/>
        <v>0.93722912369275158</v>
      </c>
    </row>
    <row r="64" spans="1:6" ht="12.75" customHeight="1" x14ac:dyDescent="0.2">
      <c r="A64" s="407" t="s">
        <v>558</v>
      </c>
      <c r="B64" s="403" t="s">
        <v>5</v>
      </c>
      <c r="C64" s="404">
        <v>800</v>
      </c>
      <c r="D64" s="405">
        <v>880</v>
      </c>
      <c r="E64" s="405">
        <v>700</v>
      </c>
      <c r="F64" s="406">
        <f t="shared" si="3"/>
        <v>0.79545454545454541</v>
      </c>
    </row>
    <row r="65" spans="1:6" ht="12.75" customHeight="1" thickBot="1" x14ac:dyDescent="0.25">
      <c r="A65" s="407" t="s">
        <v>559</v>
      </c>
      <c r="B65" s="403" t="s">
        <v>5</v>
      </c>
      <c r="C65" s="404">
        <v>50</v>
      </c>
      <c r="D65" s="405">
        <v>195.35</v>
      </c>
      <c r="E65" s="405">
        <v>44.6</v>
      </c>
      <c r="F65" s="406">
        <f t="shared" si="3"/>
        <v>0.2283081648323522</v>
      </c>
    </row>
    <row r="66" spans="1:6" ht="12.75" customHeight="1" x14ac:dyDescent="0.2">
      <c r="A66" s="408" t="s">
        <v>258</v>
      </c>
      <c r="B66" s="409"/>
      <c r="C66" s="427">
        <f>SUM(C67:C72)</f>
        <v>32220</v>
      </c>
      <c r="D66" s="400">
        <f t="shared" ref="D66:E66" si="4">SUM(D67:D72)</f>
        <v>40145.33</v>
      </c>
      <c r="E66" s="504">
        <f t="shared" si="4"/>
        <v>35183.214260000001</v>
      </c>
      <c r="F66" s="401">
        <f t="shared" si="3"/>
        <v>0.876396190042528</v>
      </c>
    </row>
    <row r="67" spans="1:6" ht="12.75" customHeight="1" x14ac:dyDescent="0.2">
      <c r="A67" s="402" t="s">
        <v>259</v>
      </c>
      <c r="B67" s="403" t="s">
        <v>8</v>
      </c>
      <c r="C67" s="404">
        <v>25200</v>
      </c>
      <c r="D67" s="405">
        <v>30633.88</v>
      </c>
      <c r="E67" s="405">
        <v>28141.84145</v>
      </c>
      <c r="F67" s="406">
        <f t="shared" si="3"/>
        <v>0.9186509005715241</v>
      </c>
    </row>
    <row r="68" spans="1:6" ht="12.75" customHeight="1" x14ac:dyDescent="0.2">
      <c r="A68" s="402" t="s">
        <v>260</v>
      </c>
      <c r="B68" s="403" t="s">
        <v>8</v>
      </c>
      <c r="C68" s="404">
        <v>2700</v>
      </c>
      <c r="D68" s="405">
        <v>3297.23</v>
      </c>
      <c r="E68" s="405">
        <v>2831.02538</v>
      </c>
      <c r="F68" s="406">
        <f t="shared" si="3"/>
        <v>0.85860718845819062</v>
      </c>
    </row>
    <row r="69" spans="1:6" ht="12.75" customHeight="1" x14ac:dyDescent="0.2">
      <c r="A69" s="402" t="s">
        <v>261</v>
      </c>
      <c r="B69" s="403" t="s">
        <v>8</v>
      </c>
      <c r="C69" s="404">
        <v>1400</v>
      </c>
      <c r="D69" s="410">
        <v>1755.39</v>
      </c>
      <c r="E69" s="410">
        <v>1486.79883</v>
      </c>
      <c r="F69" s="411">
        <f t="shared" si="3"/>
        <v>0.84699060037940277</v>
      </c>
    </row>
    <row r="70" spans="1:6" ht="12.75" customHeight="1" x14ac:dyDescent="0.2">
      <c r="A70" s="412" t="s">
        <v>303</v>
      </c>
      <c r="B70" s="413" t="s">
        <v>8</v>
      </c>
      <c r="C70" s="404">
        <v>600</v>
      </c>
      <c r="D70" s="410">
        <v>763.67</v>
      </c>
      <c r="E70" s="410">
        <v>695.90260000000001</v>
      </c>
      <c r="F70" s="411">
        <f t="shared" si="3"/>
        <v>0.91126088493721114</v>
      </c>
    </row>
    <row r="71" spans="1:6" ht="12.75" customHeight="1" x14ac:dyDescent="0.2">
      <c r="A71" s="402" t="s">
        <v>304</v>
      </c>
      <c r="B71" s="403" t="s">
        <v>8</v>
      </c>
      <c r="C71" s="404">
        <v>2000</v>
      </c>
      <c r="D71" s="405">
        <v>2200.0100000000002</v>
      </c>
      <c r="E71" s="405">
        <v>1999.9960000000001</v>
      </c>
      <c r="F71" s="406">
        <f t="shared" si="3"/>
        <v>0.90908495870473316</v>
      </c>
    </row>
    <row r="72" spans="1:6" ht="12.75" customHeight="1" thickBot="1" x14ac:dyDescent="0.25">
      <c r="A72" s="414" t="s">
        <v>774</v>
      </c>
      <c r="B72" s="415" t="s">
        <v>8</v>
      </c>
      <c r="C72" s="503">
        <v>320</v>
      </c>
      <c r="D72" s="417">
        <v>1495.15</v>
      </c>
      <c r="E72" s="417">
        <v>27.65</v>
      </c>
      <c r="F72" s="418">
        <f t="shared" si="3"/>
        <v>1.8493127779821421E-2</v>
      </c>
    </row>
    <row r="73" spans="1:6" ht="12.75" customHeight="1" x14ac:dyDescent="0.2">
      <c r="A73" s="397" t="s">
        <v>263</v>
      </c>
      <c r="B73" s="398"/>
      <c r="C73" s="399">
        <f>SUM(C74:C91)</f>
        <v>23980</v>
      </c>
      <c r="D73" s="400">
        <f>SUM(D74:D91)</f>
        <v>36507.700000000004</v>
      </c>
      <c r="E73" s="400">
        <f>SUM(E74:E91)</f>
        <v>32839.593000000001</v>
      </c>
      <c r="F73" s="401">
        <f t="shared" si="3"/>
        <v>0.89952511388008549</v>
      </c>
    </row>
    <row r="74" spans="1:6" ht="12.75" customHeight="1" x14ac:dyDescent="0.2">
      <c r="A74" s="412" t="s">
        <v>264</v>
      </c>
      <c r="B74" s="413" t="s">
        <v>2</v>
      </c>
      <c r="C74" s="419">
        <v>2010</v>
      </c>
      <c r="D74" s="410">
        <v>2578</v>
      </c>
      <c r="E74" s="410">
        <v>2318</v>
      </c>
      <c r="F74" s="411">
        <f t="shared" si="3"/>
        <v>0.89914662529092315</v>
      </c>
    </row>
    <row r="75" spans="1:6" ht="12.75" customHeight="1" x14ac:dyDescent="0.2">
      <c r="A75" s="412" t="s">
        <v>265</v>
      </c>
      <c r="B75" s="413" t="s">
        <v>2</v>
      </c>
      <c r="C75" s="419">
        <v>0</v>
      </c>
      <c r="D75" s="410">
        <v>0</v>
      </c>
      <c r="E75" s="410">
        <v>0</v>
      </c>
      <c r="F75" s="381" t="s">
        <v>41</v>
      </c>
    </row>
    <row r="76" spans="1:6" ht="12.75" customHeight="1" x14ac:dyDescent="0.2">
      <c r="A76" s="412" t="s">
        <v>266</v>
      </c>
      <c r="B76" s="413" t="s">
        <v>2</v>
      </c>
      <c r="C76" s="419">
        <v>800</v>
      </c>
      <c r="D76" s="410">
        <v>695.76</v>
      </c>
      <c r="E76" s="410">
        <v>695.76</v>
      </c>
      <c r="F76" s="381" t="s">
        <v>41</v>
      </c>
    </row>
    <row r="77" spans="1:6" ht="12.75" customHeight="1" x14ac:dyDescent="0.2">
      <c r="A77" s="412" t="s">
        <v>356</v>
      </c>
      <c r="B77" s="413" t="s">
        <v>2</v>
      </c>
      <c r="C77" s="419">
        <v>0</v>
      </c>
      <c r="D77" s="410">
        <v>0</v>
      </c>
      <c r="E77" s="410">
        <v>0</v>
      </c>
      <c r="F77" s="381" t="s">
        <v>41</v>
      </c>
    </row>
    <row r="78" spans="1:6" ht="12.75" customHeight="1" x14ac:dyDescent="0.2">
      <c r="A78" s="412" t="s">
        <v>267</v>
      </c>
      <c r="B78" s="413" t="s">
        <v>2</v>
      </c>
      <c r="C78" s="419">
        <v>0</v>
      </c>
      <c r="D78" s="410">
        <v>0</v>
      </c>
      <c r="E78" s="410">
        <v>0</v>
      </c>
      <c r="F78" s="381" t="s">
        <v>41</v>
      </c>
    </row>
    <row r="79" spans="1:6" ht="12.75" customHeight="1" x14ac:dyDescent="0.2">
      <c r="A79" s="412" t="s">
        <v>268</v>
      </c>
      <c r="B79" s="413" t="s">
        <v>2</v>
      </c>
      <c r="C79" s="419">
        <v>0</v>
      </c>
      <c r="D79" s="410">
        <v>0</v>
      </c>
      <c r="E79" s="410">
        <v>0</v>
      </c>
      <c r="F79" s="381" t="s">
        <v>41</v>
      </c>
    </row>
    <row r="80" spans="1:6" ht="24" customHeight="1" x14ac:dyDescent="0.2">
      <c r="A80" s="420" t="s">
        <v>357</v>
      </c>
      <c r="B80" s="413" t="s">
        <v>2</v>
      </c>
      <c r="C80" s="419">
        <v>400</v>
      </c>
      <c r="D80" s="410">
        <v>324.10000000000002</v>
      </c>
      <c r="E80" s="410">
        <v>243.98699999999999</v>
      </c>
      <c r="F80" s="411">
        <f t="shared" ref="F80:F87" si="5">E80/D80</f>
        <v>0.75281394631286636</v>
      </c>
    </row>
    <row r="81" spans="1:6" ht="12.75" customHeight="1" x14ac:dyDescent="0.2">
      <c r="A81" s="421" t="s">
        <v>358</v>
      </c>
      <c r="B81" s="422" t="s">
        <v>2</v>
      </c>
      <c r="C81" s="423">
        <v>0</v>
      </c>
      <c r="D81" s="424">
        <v>6.4</v>
      </c>
      <c r="E81" s="424">
        <v>0</v>
      </c>
      <c r="F81" s="425">
        <f t="shared" si="5"/>
        <v>0</v>
      </c>
    </row>
    <row r="82" spans="1:6" ht="12.75" customHeight="1" x14ac:dyDescent="0.2">
      <c r="A82" s="402" t="s">
        <v>332</v>
      </c>
      <c r="B82" s="426" t="s">
        <v>2</v>
      </c>
      <c r="C82" s="419">
        <v>0</v>
      </c>
      <c r="D82" s="410">
        <v>100.42</v>
      </c>
      <c r="E82" s="410">
        <v>0</v>
      </c>
      <c r="F82" s="411">
        <f t="shared" si="5"/>
        <v>0</v>
      </c>
    </row>
    <row r="83" spans="1:6" ht="12.75" customHeight="1" x14ac:dyDescent="0.2">
      <c r="A83" s="421" t="s">
        <v>262</v>
      </c>
      <c r="B83" s="422" t="s">
        <v>2</v>
      </c>
      <c r="C83" s="423">
        <v>0</v>
      </c>
      <c r="D83" s="424">
        <v>12</v>
      </c>
      <c r="E83" s="424">
        <v>0</v>
      </c>
      <c r="F83" s="425">
        <f t="shared" si="5"/>
        <v>0</v>
      </c>
    </row>
    <row r="84" spans="1:6" ht="12.75" customHeight="1" x14ac:dyDescent="0.2">
      <c r="A84" s="402" t="s">
        <v>333</v>
      </c>
      <c r="B84" s="426" t="s">
        <v>2</v>
      </c>
      <c r="C84" s="419">
        <v>0</v>
      </c>
      <c r="D84" s="410">
        <v>0</v>
      </c>
      <c r="E84" s="410">
        <v>0</v>
      </c>
      <c r="F84" s="381" t="s">
        <v>41</v>
      </c>
    </row>
    <row r="85" spans="1:6" ht="12.75" customHeight="1" x14ac:dyDescent="0.2">
      <c r="A85" s="421" t="s">
        <v>359</v>
      </c>
      <c r="B85" s="422" t="s">
        <v>2</v>
      </c>
      <c r="C85" s="423">
        <v>0</v>
      </c>
      <c r="D85" s="424">
        <v>8</v>
      </c>
      <c r="E85" s="424">
        <v>0</v>
      </c>
      <c r="F85" s="425">
        <f t="shared" si="5"/>
        <v>0</v>
      </c>
    </row>
    <row r="86" spans="1:6" ht="12.75" customHeight="1" x14ac:dyDescent="0.2">
      <c r="A86" s="402" t="s">
        <v>334</v>
      </c>
      <c r="B86" s="426" t="s">
        <v>2</v>
      </c>
      <c r="C86" s="419">
        <v>0</v>
      </c>
      <c r="D86" s="410">
        <v>0</v>
      </c>
      <c r="E86" s="410">
        <v>0</v>
      </c>
      <c r="F86" s="381" t="s">
        <v>41</v>
      </c>
    </row>
    <row r="87" spans="1:6" ht="12.75" customHeight="1" x14ac:dyDescent="0.2">
      <c r="A87" s="421" t="s">
        <v>360</v>
      </c>
      <c r="B87" s="422" t="s">
        <v>2</v>
      </c>
      <c r="C87" s="423">
        <v>0</v>
      </c>
      <c r="D87" s="424">
        <v>11</v>
      </c>
      <c r="E87" s="424">
        <v>0</v>
      </c>
      <c r="F87" s="425">
        <f t="shared" si="5"/>
        <v>0</v>
      </c>
    </row>
    <row r="88" spans="1:6" ht="12.75" customHeight="1" x14ac:dyDescent="0.2">
      <c r="A88" s="402" t="s">
        <v>335</v>
      </c>
      <c r="B88" s="426" t="s">
        <v>2</v>
      </c>
      <c r="C88" s="419">
        <v>1500</v>
      </c>
      <c r="D88" s="410">
        <v>1509.44</v>
      </c>
      <c r="E88" s="410">
        <v>1264.838</v>
      </c>
      <c r="F88" s="381" t="s">
        <v>41</v>
      </c>
    </row>
    <row r="89" spans="1:6" ht="12.75" customHeight="1" x14ac:dyDescent="0.2">
      <c r="A89" s="402" t="s">
        <v>336</v>
      </c>
      <c r="B89" s="426" t="s">
        <v>2</v>
      </c>
      <c r="C89" s="419">
        <v>0</v>
      </c>
      <c r="D89" s="410">
        <v>0</v>
      </c>
      <c r="E89" s="410">
        <v>0</v>
      </c>
      <c r="F89" s="381" t="s">
        <v>41</v>
      </c>
    </row>
    <row r="90" spans="1:6" ht="12.75" customHeight="1" x14ac:dyDescent="0.2">
      <c r="A90" s="402" t="s">
        <v>337</v>
      </c>
      <c r="B90" s="426" t="s">
        <v>2</v>
      </c>
      <c r="C90" s="419">
        <v>0</v>
      </c>
      <c r="D90" s="410">
        <v>0</v>
      </c>
      <c r="E90" s="410">
        <v>0</v>
      </c>
      <c r="F90" s="381" t="s">
        <v>41</v>
      </c>
    </row>
    <row r="91" spans="1:6" ht="24" customHeight="1" thickBot="1" x14ac:dyDescent="0.25">
      <c r="A91" s="420" t="s">
        <v>338</v>
      </c>
      <c r="B91" s="413" t="s">
        <v>2</v>
      </c>
      <c r="C91" s="419">
        <v>19270</v>
      </c>
      <c r="D91" s="410">
        <v>31262.58</v>
      </c>
      <c r="E91" s="410">
        <v>28317.008000000002</v>
      </c>
      <c r="F91" s="411">
        <f>E91/D91</f>
        <v>0.90577962535401746</v>
      </c>
    </row>
    <row r="92" spans="1:6" ht="12.75" customHeight="1" x14ac:dyDescent="0.2">
      <c r="A92" s="397" t="s">
        <v>560</v>
      </c>
      <c r="B92" s="398"/>
      <c r="C92" s="427">
        <f>SUM(C93:C94)</f>
        <v>1000</v>
      </c>
      <c r="D92" s="428">
        <f>SUM(D93:D94)</f>
        <v>1093.45</v>
      </c>
      <c r="E92" s="400">
        <f>SUM(E93:E94)</f>
        <v>1093</v>
      </c>
      <c r="F92" s="401">
        <f>E92/D92</f>
        <v>0.99958845854863043</v>
      </c>
    </row>
    <row r="93" spans="1:6" ht="12.75" customHeight="1" x14ac:dyDescent="0.2">
      <c r="A93" s="402" t="s">
        <v>581</v>
      </c>
      <c r="B93" s="403" t="s">
        <v>4</v>
      </c>
      <c r="C93" s="404">
        <v>1000</v>
      </c>
      <c r="D93" s="405">
        <v>1093.45</v>
      </c>
      <c r="E93" s="405">
        <v>1093</v>
      </c>
      <c r="F93" s="406">
        <f>E93/D93</f>
        <v>0.99958845854863043</v>
      </c>
    </row>
    <row r="94" spans="1:6" ht="12.75" customHeight="1" thickBot="1" x14ac:dyDescent="0.25">
      <c r="A94" s="429" t="s">
        <v>561</v>
      </c>
      <c r="B94" s="413" t="s">
        <v>4</v>
      </c>
      <c r="C94" s="430">
        <v>0</v>
      </c>
      <c r="D94" s="410">
        <v>0</v>
      </c>
      <c r="E94" s="410">
        <v>0</v>
      </c>
      <c r="F94" s="381" t="s">
        <v>41</v>
      </c>
    </row>
    <row r="95" spans="1:6" ht="12.75" customHeight="1" x14ac:dyDescent="0.2">
      <c r="A95" s="397" t="s">
        <v>269</v>
      </c>
      <c r="B95" s="398"/>
      <c r="C95" s="427">
        <f>SUM(C96:C99)</f>
        <v>6600</v>
      </c>
      <c r="D95" s="428">
        <f>SUM(D96:D99)</f>
        <v>25489.980000000003</v>
      </c>
      <c r="E95" s="400">
        <f>SUM(E96:E99)</f>
        <v>2585.9250000000002</v>
      </c>
      <c r="F95" s="401">
        <f>E95/D95</f>
        <v>0.10144868689579199</v>
      </c>
    </row>
    <row r="96" spans="1:6" ht="12.75" customHeight="1" x14ac:dyDescent="0.2">
      <c r="A96" s="402" t="s">
        <v>270</v>
      </c>
      <c r="B96" s="403" t="s">
        <v>7</v>
      </c>
      <c r="C96" s="404">
        <v>4600</v>
      </c>
      <c r="D96" s="405">
        <v>14305.04</v>
      </c>
      <c r="E96" s="405">
        <v>2000</v>
      </c>
      <c r="F96" s="406">
        <f>E96/D96</f>
        <v>0.13981086386336564</v>
      </c>
    </row>
    <row r="97" spans="1:6" ht="24" customHeight="1" x14ac:dyDescent="0.2">
      <c r="A97" s="429" t="s">
        <v>271</v>
      </c>
      <c r="B97" s="413" t="s">
        <v>7</v>
      </c>
      <c r="C97" s="430">
        <v>0</v>
      </c>
      <c r="D97" s="410">
        <v>0</v>
      </c>
      <c r="E97" s="410">
        <v>0</v>
      </c>
      <c r="F97" s="381" t="s">
        <v>41</v>
      </c>
    </row>
    <row r="98" spans="1:6" ht="12.75" customHeight="1" x14ac:dyDescent="0.2">
      <c r="A98" s="402" t="s">
        <v>272</v>
      </c>
      <c r="B98" s="403" t="s">
        <v>7</v>
      </c>
      <c r="C98" s="404">
        <v>2000</v>
      </c>
      <c r="D98" s="405">
        <v>11184.94</v>
      </c>
      <c r="E98" s="405">
        <v>585.92499999999995</v>
      </c>
      <c r="F98" s="406">
        <f>E98/D98</f>
        <v>5.2385171489520724E-2</v>
      </c>
    </row>
    <row r="99" spans="1:6" ht="12.75" customHeight="1" thickBot="1" x14ac:dyDescent="0.25">
      <c r="A99" s="414" t="s">
        <v>273</v>
      </c>
      <c r="B99" s="415" t="s">
        <v>7</v>
      </c>
      <c r="C99" s="430">
        <v>0</v>
      </c>
      <c r="D99" s="410">
        <v>0</v>
      </c>
      <c r="E99" s="410">
        <v>0</v>
      </c>
      <c r="F99" s="381" t="s">
        <v>41</v>
      </c>
    </row>
    <row r="100" spans="1:6" ht="12.75" customHeight="1" x14ac:dyDescent="0.2">
      <c r="A100" s="408" t="s">
        <v>274</v>
      </c>
      <c r="B100" s="409"/>
      <c r="C100" s="428">
        <f>SUM(C101:C110)</f>
        <v>15000</v>
      </c>
      <c r="D100" s="428">
        <f>SUM(D101:D110)</f>
        <v>23551.05</v>
      </c>
      <c r="E100" s="428">
        <f>SUM(E101:E110)</f>
        <v>12531.629499999999</v>
      </c>
      <c r="F100" s="401">
        <f t="shared" ref="F100:F110" si="6">E100/D100</f>
        <v>0.53210491676591909</v>
      </c>
    </row>
    <row r="101" spans="1:6" ht="12.75" customHeight="1" x14ac:dyDescent="0.2">
      <c r="A101" s="402" t="s">
        <v>275</v>
      </c>
      <c r="B101" s="403" t="s">
        <v>6</v>
      </c>
      <c r="C101" s="404">
        <v>2000</v>
      </c>
      <c r="D101" s="405">
        <v>2668.9</v>
      </c>
      <c r="E101" s="405">
        <v>1515.04927</v>
      </c>
      <c r="F101" s="406">
        <f t="shared" si="6"/>
        <v>0.56766805425456179</v>
      </c>
    </row>
    <row r="102" spans="1:6" ht="12.75" customHeight="1" x14ac:dyDescent="0.2">
      <c r="A102" s="402" t="s">
        <v>276</v>
      </c>
      <c r="B102" s="403" t="s">
        <v>6</v>
      </c>
      <c r="C102" s="404">
        <v>10000</v>
      </c>
      <c r="D102" s="405">
        <v>13376.32</v>
      </c>
      <c r="E102" s="405">
        <v>9525.6911899999996</v>
      </c>
      <c r="F102" s="406">
        <f t="shared" si="6"/>
        <v>0.7121309291344704</v>
      </c>
    </row>
    <row r="103" spans="1:6" ht="12.75" customHeight="1" x14ac:dyDescent="0.2">
      <c r="A103" s="402" t="s">
        <v>277</v>
      </c>
      <c r="B103" s="403" t="s">
        <v>6</v>
      </c>
      <c r="C103" s="404">
        <v>0</v>
      </c>
      <c r="D103" s="405">
        <v>250</v>
      </c>
      <c r="E103" s="405">
        <v>0</v>
      </c>
      <c r="F103" s="406">
        <f t="shared" si="6"/>
        <v>0</v>
      </c>
    </row>
    <row r="104" spans="1:6" ht="12.75" customHeight="1" x14ac:dyDescent="0.2">
      <c r="A104" s="402" t="s">
        <v>278</v>
      </c>
      <c r="B104" s="403" t="s">
        <v>6</v>
      </c>
      <c r="C104" s="404">
        <v>0</v>
      </c>
      <c r="D104" s="405">
        <v>0</v>
      </c>
      <c r="E104" s="405">
        <v>0</v>
      </c>
      <c r="F104" s="431" t="s">
        <v>41</v>
      </c>
    </row>
    <row r="105" spans="1:6" ht="12.75" customHeight="1" x14ac:dyDescent="0.2">
      <c r="A105" s="402" t="s">
        <v>361</v>
      </c>
      <c r="B105" s="403" t="s">
        <v>6</v>
      </c>
      <c r="C105" s="404">
        <v>0</v>
      </c>
      <c r="D105" s="405">
        <v>0</v>
      </c>
      <c r="E105" s="405">
        <v>0</v>
      </c>
      <c r="F105" s="431" t="s">
        <v>41</v>
      </c>
    </row>
    <row r="106" spans="1:6" ht="12.75" customHeight="1" x14ac:dyDescent="0.2">
      <c r="A106" s="402" t="s">
        <v>530</v>
      </c>
      <c r="B106" s="403" t="s">
        <v>6</v>
      </c>
      <c r="C106" s="404">
        <v>1000</v>
      </c>
      <c r="D106" s="405">
        <v>1666.04</v>
      </c>
      <c r="E106" s="405">
        <v>1001.04011</v>
      </c>
      <c r="F106" s="406">
        <f t="shared" si="6"/>
        <v>0.60084998559458358</v>
      </c>
    </row>
    <row r="107" spans="1:6" ht="12.75" customHeight="1" x14ac:dyDescent="0.2">
      <c r="A107" s="412" t="s">
        <v>589</v>
      </c>
      <c r="B107" s="403" t="s">
        <v>6</v>
      </c>
      <c r="C107" s="430">
        <v>0</v>
      </c>
      <c r="D107" s="410">
        <v>0</v>
      </c>
      <c r="E107" s="410">
        <v>0</v>
      </c>
      <c r="F107" s="431" t="s">
        <v>41</v>
      </c>
    </row>
    <row r="108" spans="1:6" ht="12.75" customHeight="1" x14ac:dyDescent="0.2">
      <c r="A108" s="402" t="s">
        <v>590</v>
      </c>
      <c r="B108" s="403" t="s">
        <v>6</v>
      </c>
      <c r="C108" s="404">
        <v>0</v>
      </c>
      <c r="D108" s="405">
        <v>0</v>
      </c>
      <c r="E108" s="405">
        <v>0</v>
      </c>
      <c r="F108" s="431" t="s">
        <v>41</v>
      </c>
    </row>
    <row r="109" spans="1:6" ht="12.75" customHeight="1" x14ac:dyDescent="0.2">
      <c r="A109" s="432" t="s">
        <v>591</v>
      </c>
      <c r="B109" s="433" t="s">
        <v>6</v>
      </c>
      <c r="C109" s="416">
        <v>0</v>
      </c>
      <c r="D109" s="434">
        <v>85.79</v>
      </c>
      <c r="E109" s="434">
        <v>80</v>
      </c>
      <c r="F109" s="435">
        <f t="shared" si="6"/>
        <v>0.93250961650542019</v>
      </c>
    </row>
    <row r="110" spans="1:6" ht="12.75" customHeight="1" thickBot="1" x14ac:dyDescent="0.25">
      <c r="A110" s="436" t="s">
        <v>646</v>
      </c>
      <c r="B110" s="437" t="s">
        <v>6</v>
      </c>
      <c r="C110" s="438">
        <v>2000</v>
      </c>
      <c r="D110" s="439">
        <v>5504</v>
      </c>
      <c r="E110" s="439">
        <v>409.84893</v>
      </c>
      <c r="F110" s="440">
        <f t="shared" si="6"/>
        <v>7.4463831758720928E-2</v>
      </c>
    </row>
    <row r="111" spans="1:6" ht="12.75" customHeight="1" x14ac:dyDescent="0.2">
      <c r="A111" s="796"/>
      <c r="B111" s="797"/>
      <c r="C111" s="798"/>
      <c r="D111" s="798"/>
      <c r="E111" s="798"/>
      <c r="F111" s="799"/>
    </row>
    <row r="112" spans="1:6" ht="12.75" customHeight="1" x14ac:dyDescent="0.2">
      <c r="A112" s="393"/>
      <c r="B112" s="393"/>
      <c r="C112" s="393"/>
      <c r="D112" s="393"/>
      <c r="E112" s="1378" t="s">
        <v>953</v>
      </c>
      <c r="F112" s="1378"/>
    </row>
    <row r="113" spans="1:6" ht="18.75" customHeight="1" x14ac:dyDescent="0.2">
      <c r="A113" s="1379" t="s">
        <v>253</v>
      </c>
      <c r="B113" s="1379"/>
      <c r="C113" s="1379"/>
      <c r="D113" s="1379"/>
      <c r="E113" s="1379"/>
      <c r="F113" s="1379"/>
    </row>
    <row r="114" spans="1:6" ht="11.25" customHeight="1" x14ac:dyDescent="0.2">
      <c r="A114" s="393"/>
      <c r="B114" s="393"/>
      <c r="C114" s="393"/>
      <c r="D114" s="393"/>
      <c r="E114" s="393"/>
      <c r="F114" s="393"/>
    </row>
    <row r="115" spans="1:6" ht="15.75" customHeight="1" x14ac:dyDescent="0.2">
      <c r="A115" s="1381" t="s">
        <v>954</v>
      </c>
      <c r="B115" s="1381"/>
      <c r="C115" s="1381"/>
      <c r="D115" s="1381"/>
      <c r="E115" s="1381"/>
      <c r="F115" s="1381"/>
    </row>
    <row r="116" spans="1:6" ht="12" customHeight="1" thickBot="1" x14ac:dyDescent="0.25">
      <c r="A116" s="393"/>
      <c r="B116" s="393"/>
      <c r="C116" s="393"/>
      <c r="D116" s="393"/>
      <c r="E116" s="393"/>
      <c r="F116" s="359" t="s">
        <v>36</v>
      </c>
    </row>
    <row r="117" spans="1:6" ht="12.75" customHeight="1" thickBot="1" x14ac:dyDescent="0.25">
      <c r="A117" s="441" t="s">
        <v>254</v>
      </c>
      <c r="B117" s="360" t="s">
        <v>10</v>
      </c>
      <c r="C117" s="396" t="s">
        <v>905</v>
      </c>
      <c r="D117" s="361" t="s">
        <v>906</v>
      </c>
      <c r="E117" s="361" t="s">
        <v>38</v>
      </c>
      <c r="F117" s="362" t="s">
        <v>39</v>
      </c>
    </row>
    <row r="118" spans="1:6" ht="12.75" customHeight="1" x14ac:dyDescent="0.2">
      <c r="A118" s="442" t="s">
        <v>279</v>
      </c>
      <c r="B118" s="443"/>
      <c r="C118" s="444">
        <f>SUM(C119:C124)</f>
        <v>15320</v>
      </c>
      <c r="D118" s="445">
        <f>SUM(D119:D124)</f>
        <v>32919.009999999995</v>
      </c>
      <c r="E118" s="445">
        <f>SUM(E119:E124)</f>
        <v>17262.41201</v>
      </c>
      <c r="F118" s="446">
        <f>E118/D118</f>
        <v>0.524390375348469</v>
      </c>
    </row>
    <row r="119" spans="1:6" ht="12.75" customHeight="1" x14ac:dyDescent="0.2">
      <c r="A119" s="412" t="s">
        <v>280</v>
      </c>
      <c r="B119" s="413" t="s">
        <v>3</v>
      </c>
      <c r="C119" s="430">
        <v>1400</v>
      </c>
      <c r="D119" s="410">
        <v>3575.82</v>
      </c>
      <c r="E119" s="410">
        <v>2108.0825799999998</v>
      </c>
      <c r="F119" s="411">
        <f>E119/D119</f>
        <v>0.58953822619706797</v>
      </c>
    </row>
    <row r="120" spans="1:6" ht="12.75" customHeight="1" x14ac:dyDescent="0.2">
      <c r="A120" s="402" t="s">
        <v>281</v>
      </c>
      <c r="B120" s="403" t="s">
        <v>3</v>
      </c>
      <c r="C120" s="404">
        <v>2920</v>
      </c>
      <c r="D120" s="405">
        <v>4158.54</v>
      </c>
      <c r="E120" s="405">
        <v>2295.4879500000002</v>
      </c>
      <c r="F120" s="406">
        <f>E120/D120</f>
        <v>0.55199371654474894</v>
      </c>
    </row>
    <row r="121" spans="1:6" ht="12.75" customHeight="1" x14ac:dyDescent="0.2">
      <c r="A121" s="402" t="s">
        <v>282</v>
      </c>
      <c r="B121" s="403" t="s">
        <v>3</v>
      </c>
      <c r="C121" s="404">
        <v>3000</v>
      </c>
      <c r="D121" s="405">
        <v>3380.55</v>
      </c>
      <c r="E121" s="405">
        <v>1812.8689999999999</v>
      </c>
      <c r="F121" s="406">
        <f>E121/D121</f>
        <v>0.53626451317093371</v>
      </c>
    </row>
    <row r="122" spans="1:6" ht="24.75" customHeight="1" x14ac:dyDescent="0.2">
      <c r="A122" s="447" t="s">
        <v>531</v>
      </c>
      <c r="B122" s="403" t="s">
        <v>3</v>
      </c>
      <c r="C122" s="404">
        <v>0</v>
      </c>
      <c r="D122" s="405">
        <v>0</v>
      </c>
      <c r="E122" s="405">
        <v>0</v>
      </c>
      <c r="F122" s="406" t="s">
        <v>41</v>
      </c>
    </row>
    <row r="123" spans="1:6" ht="12.75" customHeight="1" x14ac:dyDescent="0.2">
      <c r="A123" s="402" t="s">
        <v>532</v>
      </c>
      <c r="B123" s="403" t="s">
        <v>3</v>
      </c>
      <c r="C123" s="404">
        <v>2000</v>
      </c>
      <c r="D123" s="405">
        <v>2100.66</v>
      </c>
      <c r="E123" s="405">
        <v>1008.7103</v>
      </c>
      <c r="F123" s="406">
        <v>19.5442</v>
      </c>
    </row>
    <row r="124" spans="1:6" ht="12.75" customHeight="1" thickBot="1" x14ac:dyDescent="0.25">
      <c r="A124" s="412" t="s">
        <v>582</v>
      </c>
      <c r="B124" s="413" t="s">
        <v>3</v>
      </c>
      <c r="C124" s="430">
        <v>6000</v>
      </c>
      <c r="D124" s="410">
        <v>19703.439999999999</v>
      </c>
      <c r="E124" s="410">
        <v>10037.26218</v>
      </c>
      <c r="F124" s="406">
        <f>E124/D124</f>
        <v>0.50941674042705232</v>
      </c>
    </row>
    <row r="125" spans="1:6" ht="12.75" customHeight="1" x14ac:dyDescent="0.2">
      <c r="A125" s="448" t="s">
        <v>339</v>
      </c>
      <c r="B125" s="409"/>
      <c r="C125" s="399">
        <f>SUM(C126:C128)</f>
        <v>1900</v>
      </c>
      <c r="D125" s="400">
        <f>SUM(D126:D128)</f>
        <v>3085.3900000000003</v>
      </c>
      <c r="E125" s="400">
        <f>SUM(E126:E128)</f>
        <v>1448.9206599999998</v>
      </c>
      <c r="F125" s="401">
        <f t="shared" ref="F125:F128" si="7">E125/D125</f>
        <v>0.46960697351064196</v>
      </c>
    </row>
    <row r="126" spans="1:6" ht="12.75" customHeight="1" x14ac:dyDescent="0.2">
      <c r="A126" s="402" t="s">
        <v>362</v>
      </c>
      <c r="B126" s="403" t="s">
        <v>9</v>
      </c>
      <c r="C126" s="404">
        <v>950</v>
      </c>
      <c r="D126" s="405">
        <v>810.83</v>
      </c>
      <c r="E126" s="405">
        <v>724.57385999999997</v>
      </c>
      <c r="F126" s="406">
        <f t="shared" si="7"/>
        <v>0.89361994499463504</v>
      </c>
    </row>
    <row r="127" spans="1:6" ht="12.75" customHeight="1" x14ac:dyDescent="0.2">
      <c r="A127" s="402" t="s">
        <v>363</v>
      </c>
      <c r="B127" s="403" t="s">
        <v>9</v>
      </c>
      <c r="C127" s="404">
        <v>550</v>
      </c>
      <c r="D127" s="405">
        <v>1432.34</v>
      </c>
      <c r="E127" s="405">
        <v>611.01679999999999</v>
      </c>
      <c r="F127" s="406">
        <f t="shared" si="7"/>
        <v>0.42658642501082145</v>
      </c>
    </row>
    <row r="128" spans="1:6" ht="12.75" customHeight="1" thickBot="1" x14ac:dyDescent="0.25">
      <c r="A128" s="402" t="s">
        <v>364</v>
      </c>
      <c r="B128" s="403" t="s">
        <v>9</v>
      </c>
      <c r="C128" s="404">
        <v>400</v>
      </c>
      <c r="D128" s="410">
        <v>842.22</v>
      </c>
      <c r="E128" s="410">
        <v>113.33</v>
      </c>
      <c r="F128" s="411">
        <f t="shared" si="7"/>
        <v>0.13456104105815583</v>
      </c>
    </row>
    <row r="129" spans="1:6" ht="12.75" customHeight="1" thickBot="1" x14ac:dyDescent="0.25">
      <c r="A129" s="449" t="s">
        <v>955</v>
      </c>
      <c r="B129" s="450"/>
      <c r="C129" s="451">
        <f>C61+C66+C73+C95+C100+C118+C125+C92</f>
        <v>110820</v>
      </c>
      <c r="D129" s="452">
        <f>D61+D66+D73+D95+D100+D118+D125+D92</f>
        <v>179727.78000000003</v>
      </c>
      <c r="E129" s="453">
        <f>E61+E66+E73+E95+E100+E118+E125+E92</f>
        <v>118551.48104000001</v>
      </c>
      <c r="F129" s="454">
        <f>E129/D129</f>
        <v>0.6596168997358115</v>
      </c>
    </row>
    <row r="130" spans="1:6" ht="12.75" customHeight="1" x14ac:dyDescent="0.2">
      <c r="A130" s="393"/>
      <c r="B130" s="393"/>
      <c r="C130" s="393"/>
      <c r="D130" s="393"/>
      <c r="E130" s="393"/>
      <c r="F130" s="393"/>
    </row>
    <row r="131" spans="1:6" ht="12.75" customHeight="1" x14ac:dyDescent="0.2">
      <c r="A131" s="393"/>
      <c r="B131" s="393"/>
      <c r="C131" s="393"/>
      <c r="D131" s="393"/>
    </row>
    <row r="132" spans="1:6" ht="12.75" customHeight="1" x14ac:dyDescent="0.2">
      <c r="A132" s="393"/>
      <c r="B132" s="393"/>
      <c r="C132" s="455"/>
      <c r="D132" s="455"/>
      <c r="E132" s="455"/>
      <c r="F132" s="393"/>
    </row>
    <row r="133" spans="1:6" ht="12.75" customHeight="1" x14ac:dyDescent="0.2">
      <c r="A133" s="393"/>
      <c r="B133" s="393"/>
      <c r="C133" s="393"/>
      <c r="D133" s="393"/>
      <c r="E133" s="393"/>
      <c r="F133" s="393"/>
    </row>
  </sheetData>
  <mergeCells count="34">
    <mergeCell ref="A35:B35"/>
    <mergeCell ref="B20:C20"/>
    <mergeCell ref="E1:F1"/>
    <mergeCell ref="A3:F3"/>
    <mergeCell ref="A5:F5"/>
    <mergeCell ref="B8:C8"/>
    <mergeCell ref="B9:C9"/>
    <mergeCell ref="B10:C10"/>
    <mergeCell ref="B11:C11"/>
    <mergeCell ref="B12:C12"/>
    <mergeCell ref="B13:C13"/>
    <mergeCell ref="A16:F16"/>
    <mergeCell ref="B19:C19"/>
    <mergeCell ref="B26:C26"/>
    <mergeCell ref="B27:C27"/>
    <mergeCell ref="B28:C28"/>
    <mergeCell ref="B29:C29"/>
    <mergeCell ref="A32:F32"/>
    <mergeCell ref="B21:C21"/>
    <mergeCell ref="B22:C22"/>
    <mergeCell ref="B23:C23"/>
    <mergeCell ref="B24:C24"/>
    <mergeCell ref="B25:C25"/>
    <mergeCell ref="A115:F115"/>
    <mergeCell ref="A41:E41"/>
    <mergeCell ref="E55:F55"/>
    <mergeCell ref="A56:F56"/>
    <mergeCell ref="A58:F58"/>
    <mergeCell ref="A36:B36"/>
    <mergeCell ref="A37:B37"/>
    <mergeCell ref="A38:B38"/>
    <mergeCell ref="E112:F112"/>
    <mergeCell ref="A113:F113"/>
    <mergeCell ref="A40:F40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DAB49-DD14-4738-B22C-D1436BA1BC17}">
  <sheetPr>
    <tabColor theme="6" tint="0.59999389629810485"/>
  </sheetPr>
  <dimension ref="A1:E45"/>
  <sheetViews>
    <sheetView tabSelected="1" topLeftCell="A29" workbookViewId="0">
      <selection activeCell="J26" sqref="J26"/>
    </sheetView>
  </sheetViews>
  <sheetFormatPr defaultColWidth="9.140625" defaultRowHeight="12.75" x14ac:dyDescent="0.2"/>
  <cols>
    <col min="1" max="1" width="46.5703125" style="357" customWidth="1"/>
    <col min="2" max="2" width="11" style="357" customWidth="1"/>
    <col min="3" max="3" width="10.140625" style="357" customWidth="1"/>
    <col min="4" max="4" width="9.7109375" style="357" customWidth="1"/>
    <col min="5" max="5" width="11" style="357" customWidth="1"/>
    <col min="6" max="16384" width="9.140625" style="357"/>
  </cols>
  <sheetData>
    <row r="1" spans="1:5" x14ac:dyDescent="0.2">
      <c r="D1" s="1398">
        <v>12</v>
      </c>
      <c r="E1" s="1398"/>
    </row>
    <row r="3" spans="1:5" ht="18" x14ac:dyDescent="0.25">
      <c r="A3" s="1392" t="s">
        <v>169</v>
      </c>
      <c r="B3" s="1392"/>
      <c r="C3" s="1392"/>
      <c r="D3" s="1392"/>
      <c r="E3" s="1392"/>
    </row>
    <row r="5" spans="1:5" ht="15.75" x14ac:dyDescent="0.25">
      <c r="A5" s="1385" t="s">
        <v>963</v>
      </c>
      <c r="B5" s="1385"/>
      <c r="C5" s="1385"/>
      <c r="D5" s="1385"/>
      <c r="E5" s="1385"/>
    </row>
    <row r="6" spans="1:5" ht="12.75" customHeight="1" x14ac:dyDescent="0.25">
      <c r="A6" s="358"/>
      <c r="B6" s="358"/>
      <c r="C6" s="523"/>
      <c r="D6" s="358"/>
    </row>
    <row r="7" spans="1:5" ht="12.75" customHeight="1" thickBot="1" x14ac:dyDescent="0.25">
      <c r="E7" s="359" t="s">
        <v>36</v>
      </c>
    </row>
    <row r="8" spans="1:5" ht="12.75" customHeight="1" thickBot="1" x14ac:dyDescent="0.25">
      <c r="A8" s="360" t="s">
        <v>37</v>
      </c>
      <c r="B8" s="396" t="s">
        <v>905</v>
      </c>
      <c r="C8" s="361" t="s">
        <v>906</v>
      </c>
      <c r="D8" s="361" t="s">
        <v>38</v>
      </c>
      <c r="E8" s="362" t="s">
        <v>39</v>
      </c>
    </row>
    <row r="9" spans="1:5" ht="12.75" customHeight="1" x14ac:dyDescent="0.2">
      <c r="A9" s="363" t="s">
        <v>964</v>
      </c>
      <c r="B9" s="456">
        <v>0</v>
      </c>
      <c r="C9" s="364">
        <v>15878.988800000036</v>
      </c>
      <c r="D9" s="364">
        <f>C9</f>
        <v>15878.988800000036</v>
      </c>
      <c r="E9" s="369">
        <f>D9/C9</f>
        <v>1</v>
      </c>
    </row>
    <row r="10" spans="1:5" ht="12.75" customHeight="1" x14ac:dyDescent="0.2">
      <c r="A10" s="367" t="s">
        <v>958</v>
      </c>
      <c r="B10" s="457">
        <v>10000</v>
      </c>
      <c r="C10" s="368">
        <v>48177.24</v>
      </c>
      <c r="D10" s="368">
        <v>70040.289999999994</v>
      </c>
      <c r="E10" s="369">
        <f>D10/C10</f>
        <v>1.4538045350875226</v>
      </c>
    </row>
    <row r="11" spans="1:5" ht="12.75" customHeight="1" x14ac:dyDescent="0.2">
      <c r="A11" s="367" t="s">
        <v>780</v>
      </c>
      <c r="B11" s="457">
        <v>0</v>
      </c>
      <c r="C11" s="368">
        <v>442337.6</v>
      </c>
      <c r="D11" s="368">
        <v>449713.3</v>
      </c>
      <c r="E11" s="369">
        <f>D11/C11</f>
        <v>1.0166743681748962</v>
      </c>
    </row>
    <row r="12" spans="1:5" ht="12.75" customHeight="1" x14ac:dyDescent="0.2">
      <c r="A12" s="367" t="s">
        <v>779</v>
      </c>
      <c r="B12" s="457">
        <v>0</v>
      </c>
      <c r="C12" s="368">
        <v>3776.3</v>
      </c>
      <c r="D12" s="368">
        <v>3776.3</v>
      </c>
      <c r="E12" s="369">
        <f>D12/C12</f>
        <v>1</v>
      </c>
    </row>
    <row r="13" spans="1:5" ht="12.75" customHeight="1" x14ac:dyDescent="0.2">
      <c r="A13" s="367" t="s">
        <v>588</v>
      </c>
      <c r="B13" s="457">
        <v>0</v>
      </c>
      <c r="C13" s="368">
        <v>0</v>
      </c>
      <c r="D13" s="368">
        <v>3.4</v>
      </c>
      <c r="E13" s="431" t="s">
        <v>41</v>
      </c>
    </row>
    <row r="14" spans="1:5" ht="12.75" customHeight="1" x14ac:dyDescent="0.2">
      <c r="A14" s="367" t="s">
        <v>674</v>
      </c>
      <c r="B14" s="457">
        <v>0</v>
      </c>
      <c r="C14" s="368">
        <v>0</v>
      </c>
      <c r="D14" s="368">
        <v>0</v>
      </c>
      <c r="E14" s="431" t="s">
        <v>41</v>
      </c>
    </row>
    <row r="15" spans="1:5" ht="12.75" customHeight="1" thickBot="1" x14ac:dyDescent="0.25">
      <c r="A15" s="458" t="s">
        <v>40</v>
      </c>
      <c r="B15" s="459">
        <v>0</v>
      </c>
      <c r="C15" s="460">
        <v>0</v>
      </c>
      <c r="D15" s="460">
        <v>0</v>
      </c>
      <c r="E15" s="461" t="s">
        <v>41</v>
      </c>
    </row>
    <row r="16" spans="1:5" ht="12.75" customHeight="1" thickBot="1" x14ac:dyDescent="0.25">
      <c r="A16" s="370" t="s">
        <v>965</v>
      </c>
      <c r="B16" s="372">
        <f>SUM(B9:B15)</f>
        <v>10000</v>
      </c>
      <c r="C16" s="372">
        <f>SUM(C9:C15)</f>
        <v>510170.12880000001</v>
      </c>
      <c r="D16" s="462">
        <f>SUM(D9:D15)</f>
        <v>539412.27880000009</v>
      </c>
      <c r="E16" s="373">
        <f>D16/C16</f>
        <v>1.0573184284010948</v>
      </c>
    </row>
    <row r="17" spans="1:5" ht="12.75" customHeight="1" x14ac:dyDescent="0.2">
      <c r="A17" s="374"/>
      <c r="B17" s="375"/>
      <c r="C17" s="375"/>
      <c r="D17" s="375"/>
    </row>
    <row r="18" spans="1:5" ht="12.75" customHeight="1" x14ac:dyDescent="0.2">
      <c r="A18" s="374"/>
      <c r="B18" s="375"/>
      <c r="C18" s="375"/>
      <c r="D18" s="375"/>
    </row>
    <row r="19" spans="1:5" ht="15.75" x14ac:dyDescent="0.25">
      <c r="A19" s="1385" t="s">
        <v>966</v>
      </c>
      <c r="B19" s="1385"/>
      <c r="C19" s="1385"/>
      <c r="D19" s="1385"/>
      <c r="E19" s="1385"/>
    </row>
    <row r="20" spans="1:5" ht="12.75" customHeight="1" x14ac:dyDescent="0.25">
      <c r="A20" s="358"/>
      <c r="B20" s="358"/>
      <c r="C20" s="358"/>
      <c r="D20" s="358"/>
    </row>
    <row r="21" spans="1:5" ht="12.75" customHeight="1" thickBot="1" x14ac:dyDescent="0.3">
      <c r="A21" s="358"/>
      <c r="B21" s="358"/>
      <c r="C21" s="358"/>
      <c r="D21" s="358"/>
      <c r="E21" s="359" t="s">
        <v>36</v>
      </c>
    </row>
    <row r="22" spans="1:5" ht="12.75" customHeight="1" thickBot="1" x14ac:dyDescent="0.25">
      <c r="A22" s="395" t="s">
        <v>37</v>
      </c>
      <c r="B22" s="396" t="s">
        <v>905</v>
      </c>
      <c r="C22" s="361" t="s">
        <v>906</v>
      </c>
      <c r="D22" s="505" t="s">
        <v>38</v>
      </c>
      <c r="E22" s="506" t="s">
        <v>39</v>
      </c>
    </row>
    <row r="23" spans="1:5" ht="12.75" customHeight="1" x14ac:dyDescent="0.2">
      <c r="A23" s="509" t="s">
        <v>1008</v>
      </c>
      <c r="B23" s="521">
        <v>0</v>
      </c>
      <c r="C23" s="518">
        <v>0</v>
      </c>
      <c r="D23" s="518">
        <v>8040.29</v>
      </c>
      <c r="E23" s="511" t="s">
        <v>41</v>
      </c>
    </row>
    <row r="24" spans="1:5" ht="12.75" customHeight="1" x14ac:dyDescent="0.2">
      <c r="A24" s="901" t="s">
        <v>302</v>
      </c>
      <c r="B24" s="902">
        <v>9500</v>
      </c>
      <c r="C24" s="903">
        <v>8372.35</v>
      </c>
      <c r="D24" s="903">
        <v>0</v>
      </c>
      <c r="E24" s="904" t="s">
        <v>41</v>
      </c>
    </row>
    <row r="25" spans="1:5" ht="12.75" customHeight="1" x14ac:dyDescent="0.2">
      <c r="A25" s="367" t="s">
        <v>331</v>
      </c>
      <c r="B25" s="404">
        <v>500</v>
      </c>
      <c r="C25" s="405">
        <v>500</v>
      </c>
      <c r="D25" s="405">
        <v>145.27000000000001</v>
      </c>
      <c r="E25" s="431">
        <f t="shared" ref="E25:E32" si="0">D25/C25</f>
        <v>0.29054000000000002</v>
      </c>
    </row>
    <row r="26" spans="1:5" s="501" customFormat="1" ht="12" customHeight="1" x14ac:dyDescent="0.2">
      <c r="A26" s="519" t="s">
        <v>1009</v>
      </c>
      <c r="B26" s="510">
        <v>0</v>
      </c>
      <c r="C26" s="507">
        <v>10942.07</v>
      </c>
      <c r="D26" s="507">
        <v>10942.07</v>
      </c>
      <c r="E26" s="431">
        <f t="shared" si="0"/>
        <v>1</v>
      </c>
    </row>
    <row r="27" spans="1:5" s="501" customFormat="1" ht="12.75" customHeight="1" x14ac:dyDescent="0.2">
      <c r="A27" s="520" t="s">
        <v>777</v>
      </c>
      <c r="B27" s="512">
        <v>0</v>
      </c>
      <c r="C27" s="508">
        <v>5</v>
      </c>
      <c r="D27" s="508">
        <v>2.76</v>
      </c>
      <c r="E27" s="431">
        <f t="shared" ref="E27:E29" si="1">D27/C27</f>
        <v>0.55199999999999994</v>
      </c>
    </row>
    <row r="28" spans="1:5" s="501" customFormat="1" ht="12.75" customHeight="1" x14ac:dyDescent="0.2">
      <c r="A28" s="520" t="s">
        <v>776</v>
      </c>
      <c r="B28" s="512">
        <v>0</v>
      </c>
      <c r="C28" s="508">
        <v>13.07</v>
      </c>
      <c r="D28" s="508">
        <v>13.07</v>
      </c>
      <c r="E28" s="431">
        <f t="shared" si="1"/>
        <v>1</v>
      </c>
    </row>
    <row r="29" spans="1:5" s="501" customFormat="1" ht="12.75" customHeight="1" x14ac:dyDescent="0.2">
      <c r="A29" s="520" t="s">
        <v>1010</v>
      </c>
      <c r="B29" s="512">
        <v>0</v>
      </c>
      <c r="C29" s="508">
        <v>3224.69</v>
      </c>
      <c r="D29" s="508">
        <v>1819.41</v>
      </c>
      <c r="E29" s="431">
        <f t="shared" si="1"/>
        <v>0.5642123739026077</v>
      </c>
    </row>
    <row r="30" spans="1:5" s="501" customFormat="1" ht="12.75" customHeight="1" x14ac:dyDescent="0.2">
      <c r="A30" s="520" t="s">
        <v>775</v>
      </c>
      <c r="B30" s="512">
        <v>0</v>
      </c>
      <c r="C30" s="508">
        <v>85.5</v>
      </c>
      <c r="D30" s="508">
        <v>85.5</v>
      </c>
      <c r="E30" s="431">
        <f t="shared" si="0"/>
        <v>1</v>
      </c>
    </row>
    <row r="31" spans="1:5" s="501" customFormat="1" ht="24.6" customHeight="1" x14ac:dyDescent="0.2">
      <c r="A31" s="900" t="s">
        <v>1011</v>
      </c>
      <c r="B31" s="512">
        <v>0</v>
      </c>
      <c r="C31" s="508">
        <v>5000</v>
      </c>
      <c r="D31" s="508">
        <v>5000</v>
      </c>
      <c r="E31" s="431">
        <f t="shared" si="0"/>
        <v>1</v>
      </c>
    </row>
    <row r="32" spans="1:5" s="501" customFormat="1" ht="12.75" customHeight="1" x14ac:dyDescent="0.2">
      <c r="A32" s="520" t="s">
        <v>778</v>
      </c>
      <c r="B32" s="512">
        <v>0</v>
      </c>
      <c r="C32" s="508">
        <v>32000</v>
      </c>
      <c r="D32" s="508">
        <v>0</v>
      </c>
      <c r="E32" s="431">
        <f t="shared" si="0"/>
        <v>0</v>
      </c>
    </row>
    <row r="33" spans="1:5" s="501" customFormat="1" ht="12.75" customHeight="1" thickBot="1" x14ac:dyDescent="0.25">
      <c r="A33" s="514" t="s">
        <v>1014</v>
      </c>
      <c r="B33" s="522">
        <v>0</v>
      </c>
      <c r="C33" s="515">
        <v>450027.45</v>
      </c>
      <c r="D33" s="515">
        <v>450027.45</v>
      </c>
      <c r="E33" s="516">
        <f t="shared" ref="E33" si="2">D33/C33</f>
        <v>1</v>
      </c>
    </row>
    <row r="34" spans="1:5" ht="12.75" customHeight="1" thickBot="1" x14ac:dyDescent="0.25">
      <c r="A34" s="513" t="s">
        <v>967</v>
      </c>
      <c r="B34" s="463">
        <f>SUM(B23:B25)</f>
        <v>10000</v>
      </c>
      <c r="C34" s="371">
        <f>SUM(C23:C33)</f>
        <v>510170.13</v>
      </c>
      <c r="D34" s="371">
        <f>SUM(D23:D33)</f>
        <v>476075.82</v>
      </c>
      <c r="E34" s="517">
        <f>D34/C34</f>
        <v>0.9331707052312137</v>
      </c>
    </row>
    <row r="35" spans="1:5" x14ac:dyDescent="0.2">
      <c r="A35" s="382"/>
      <c r="B35" s="383"/>
      <c r="C35" s="383"/>
      <c r="D35" s="383"/>
    </row>
    <row r="36" spans="1:5" x14ac:dyDescent="0.2">
      <c r="A36" s="382"/>
      <c r="B36" s="383"/>
      <c r="C36" s="383"/>
      <c r="D36" s="383"/>
    </row>
    <row r="37" spans="1:5" ht="15.75" x14ac:dyDescent="0.25">
      <c r="A37" s="1385" t="s">
        <v>968</v>
      </c>
      <c r="B37" s="1385"/>
      <c r="C37" s="1385"/>
      <c r="D37" s="1385"/>
    </row>
    <row r="38" spans="1:5" ht="12.75" customHeight="1" x14ac:dyDescent="0.2">
      <c r="A38" s="382"/>
      <c r="B38" s="383"/>
      <c r="C38" s="383"/>
      <c r="D38" s="383"/>
    </row>
    <row r="39" spans="1:5" ht="12.75" customHeight="1" thickBot="1" x14ac:dyDescent="0.25">
      <c r="B39" s="385"/>
      <c r="C39" s="385"/>
      <c r="D39" s="385"/>
      <c r="E39" s="359" t="s">
        <v>36</v>
      </c>
    </row>
    <row r="40" spans="1:5" ht="33.75" customHeight="1" thickBot="1" x14ac:dyDescent="0.25">
      <c r="A40" s="386" t="s">
        <v>42</v>
      </c>
      <c r="B40" s="464" t="s">
        <v>947</v>
      </c>
      <c r="C40" s="387" t="s">
        <v>948</v>
      </c>
      <c r="D40" s="388" t="s">
        <v>969</v>
      </c>
      <c r="E40" s="389" t="s">
        <v>43</v>
      </c>
    </row>
    <row r="41" spans="1:5" ht="12.75" customHeight="1" thickBot="1" x14ac:dyDescent="0.25">
      <c r="A41" s="390" t="s">
        <v>970</v>
      </c>
      <c r="B41" s="465">
        <f>D16</f>
        <v>539412.27880000009</v>
      </c>
      <c r="C41" s="391">
        <f>D34</f>
        <v>476075.82</v>
      </c>
      <c r="D41" s="391">
        <f>B41-C41</f>
        <v>63336.45880000008</v>
      </c>
      <c r="E41" s="392"/>
    </row>
    <row r="42" spans="1:5" ht="12.75" customHeight="1" thickBot="1" x14ac:dyDescent="0.25">
      <c r="A42" s="390" t="s">
        <v>1012</v>
      </c>
      <c r="B42" s="465">
        <v>-21609.03</v>
      </c>
      <c r="C42" s="391"/>
      <c r="D42" s="391">
        <f>B42-C42</f>
        <v>-21609.03</v>
      </c>
      <c r="E42" s="392"/>
    </row>
    <row r="43" spans="1:5" ht="12.75" customHeight="1" thickBot="1" x14ac:dyDescent="0.25">
      <c r="A43" s="390" t="s">
        <v>970</v>
      </c>
      <c r="B43" s="465">
        <f>SUM(B41:B42)</f>
        <v>517803.24880000006</v>
      </c>
      <c r="C43" s="391">
        <f>SUM(C41:C42)</f>
        <v>476075.82</v>
      </c>
      <c r="D43" s="391">
        <f>SUM(D41:D42)</f>
        <v>41727.428800000082</v>
      </c>
      <c r="E43" s="392" t="s">
        <v>208</v>
      </c>
    </row>
    <row r="44" spans="1:5" ht="12.75" customHeight="1" x14ac:dyDescent="0.2">
      <c r="E44" s="466"/>
    </row>
    <row r="45" spans="1:5" ht="40.5" customHeight="1" x14ac:dyDescent="0.2">
      <c r="A45" s="1380" t="s">
        <v>1013</v>
      </c>
      <c r="B45" s="1380"/>
      <c r="C45" s="1380"/>
      <c r="D45" s="1380"/>
      <c r="E45" s="1380"/>
    </row>
  </sheetData>
  <mergeCells count="6">
    <mergeCell ref="A45:E45"/>
    <mergeCell ref="D1:E1"/>
    <mergeCell ref="A3:E3"/>
    <mergeCell ref="A5:E5"/>
    <mergeCell ref="A19:E19"/>
    <mergeCell ref="A37:D37"/>
  </mergeCells>
  <phoneticPr fontId="13" type="noConversion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59999389629810485"/>
  </sheetPr>
  <dimension ref="A1:E40"/>
  <sheetViews>
    <sheetView topLeftCell="A26" workbookViewId="0">
      <selection activeCell="H37" sqref="H37"/>
    </sheetView>
  </sheetViews>
  <sheetFormatPr defaultColWidth="9.140625" defaultRowHeight="12.75" x14ac:dyDescent="0.2"/>
  <cols>
    <col min="1" max="1" width="44" style="20" customWidth="1"/>
    <col min="2" max="4" width="10.5703125" style="20" customWidth="1"/>
    <col min="5" max="16384" width="9.140625" style="20"/>
  </cols>
  <sheetData>
    <row r="1" spans="1:5" x14ac:dyDescent="0.2">
      <c r="D1" s="1373">
        <v>13</v>
      </c>
      <c r="E1" s="1373"/>
    </row>
    <row r="3" spans="1:5" ht="18" x14ac:dyDescent="0.25">
      <c r="A3" s="1374" t="s">
        <v>164</v>
      </c>
      <c r="B3" s="1374"/>
      <c r="C3" s="1374"/>
      <c r="D3" s="1374"/>
      <c r="E3" s="1374"/>
    </row>
    <row r="5" spans="1:5" ht="15.75" x14ac:dyDescent="0.25">
      <c r="A5" s="1375" t="s">
        <v>973</v>
      </c>
      <c r="B5" s="1375"/>
      <c r="C5" s="1375"/>
      <c r="D5" s="1375"/>
      <c r="E5" s="1375"/>
    </row>
    <row r="6" spans="1:5" ht="12.75" customHeight="1" x14ac:dyDescent="0.25">
      <c r="A6" s="32"/>
      <c r="B6" s="32"/>
      <c r="C6" s="32"/>
      <c r="D6" s="738"/>
      <c r="E6" s="32"/>
    </row>
    <row r="7" spans="1:5" ht="12.75" customHeight="1" thickBot="1" x14ac:dyDescent="0.25">
      <c r="E7" s="33" t="s">
        <v>36</v>
      </c>
    </row>
    <row r="8" spans="1:5" ht="12.75" customHeight="1" thickBot="1" x14ac:dyDescent="0.25">
      <c r="A8" s="34" t="s">
        <v>37</v>
      </c>
      <c r="B8" s="35" t="s">
        <v>905</v>
      </c>
      <c r="C8" s="36" t="s">
        <v>906</v>
      </c>
      <c r="D8" s="36" t="s">
        <v>38</v>
      </c>
      <c r="E8" s="37" t="s">
        <v>39</v>
      </c>
    </row>
    <row r="9" spans="1:5" ht="12.75" customHeight="1" x14ac:dyDescent="0.2">
      <c r="A9" s="38" t="s">
        <v>974</v>
      </c>
      <c r="B9" s="136">
        <v>0</v>
      </c>
      <c r="C9" s="39">
        <v>42470.741389999996</v>
      </c>
      <c r="D9" s="39">
        <v>42470.741389999996</v>
      </c>
      <c r="E9" s="59">
        <f>D9/C9</f>
        <v>1</v>
      </c>
    </row>
    <row r="10" spans="1:5" ht="12.75" customHeight="1" x14ac:dyDescent="0.2">
      <c r="A10" s="57" t="s">
        <v>975</v>
      </c>
      <c r="B10" s="145">
        <v>19000</v>
      </c>
      <c r="C10" s="58">
        <v>19000</v>
      </c>
      <c r="D10" s="58">
        <v>18938.38</v>
      </c>
      <c r="E10" s="59">
        <f>D10/C10</f>
        <v>0.99675684210526316</v>
      </c>
    </row>
    <row r="11" spans="1:5" ht="12.75" customHeight="1" x14ac:dyDescent="0.2">
      <c r="A11" s="57" t="s">
        <v>958</v>
      </c>
      <c r="B11" s="145">
        <v>6000</v>
      </c>
      <c r="C11" s="58">
        <v>17200</v>
      </c>
      <c r="D11" s="58">
        <v>17200</v>
      </c>
      <c r="E11" s="59">
        <f>D11/C11</f>
        <v>1</v>
      </c>
    </row>
    <row r="12" spans="1:5" ht="12.75" customHeight="1" x14ac:dyDescent="0.2">
      <c r="A12" s="57" t="s">
        <v>583</v>
      </c>
      <c r="B12" s="145">
        <v>0</v>
      </c>
      <c r="C12" s="58">
        <v>0</v>
      </c>
      <c r="D12" s="58">
        <v>82.88</v>
      </c>
      <c r="E12" s="61" t="s">
        <v>41</v>
      </c>
    </row>
    <row r="13" spans="1:5" ht="12.75" customHeight="1" thickBot="1" x14ac:dyDescent="0.25">
      <c r="A13" s="46" t="s">
        <v>40</v>
      </c>
      <c r="B13" s="47">
        <v>0</v>
      </c>
      <c r="C13" s="48">
        <v>0</v>
      </c>
      <c r="D13" s="48">
        <v>0</v>
      </c>
      <c r="E13" s="81" t="s">
        <v>41</v>
      </c>
    </row>
    <row r="14" spans="1:5" ht="12.75" customHeight="1" thickBot="1" x14ac:dyDescent="0.25">
      <c r="A14" s="50" t="s">
        <v>976</v>
      </c>
      <c r="B14" s="64">
        <f>SUM(B9:B13)</f>
        <v>25000</v>
      </c>
      <c r="C14" s="79">
        <f>SUM(C9:C13)</f>
        <v>78670.741389999996</v>
      </c>
      <c r="D14" s="52">
        <f>SUM(D9:D13)</f>
        <v>78692.001390000005</v>
      </c>
      <c r="E14" s="54">
        <f>D14/C14</f>
        <v>1.0002702402395653</v>
      </c>
    </row>
    <row r="15" spans="1:5" x14ac:dyDescent="0.2">
      <c r="A15" s="21"/>
      <c r="B15" s="55"/>
      <c r="C15" s="55"/>
      <c r="D15" s="55"/>
      <c r="E15" s="22"/>
    </row>
    <row r="16" spans="1:5" x14ac:dyDescent="0.2">
      <c r="A16" s="21"/>
      <c r="B16" s="55"/>
      <c r="C16" s="55"/>
      <c r="D16" s="55"/>
      <c r="E16" s="22"/>
    </row>
    <row r="17" spans="1:5" ht="15.75" x14ac:dyDescent="0.25">
      <c r="A17" s="1375" t="s">
        <v>977</v>
      </c>
      <c r="B17" s="1375"/>
      <c r="C17" s="1375"/>
      <c r="D17" s="1375"/>
      <c r="E17" s="1375"/>
    </row>
    <row r="18" spans="1:5" ht="12.75" customHeight="1" x14ac:dyDescent="0.25">
      <c r="A18" s="32"/>
      <c r="B18" s="32"/>
      <c r="C18" s="32"/>
      <c r="D18" s="32"/>
      <c r="E18" s="32"/>
    </row>
    <row r="19" spans="1:5" ht="12.75" customHeight="1" thickBot="1" x14ac:dyDescent="0.3">
      <c r="A19" s="32"/>
      <c r="B19" s="32"/>
      <c r="C19" s="32"/>
      <c r="D19" s="32"/>
      <c r="E19" s="33" t="s">
        <v>36</v>
      </c>
    </row>
    <row r="20" spans="1:5" ht="12.75" customHeight="1" thickBot="1" x14ac:dyDescent="0.25">
      <c r="A20" s="34" t="s">
        <v>37</v>
      </c>
      <c r="B20" s="35" t="s">
        <v>905</v>
      </c>
      <c r="C20" s="36" t="s">
        <v>906</v>
      </c>
      <c r="D20" s="36" t="s">
        <v>38</v>
      </c>
      <c r="E20" s="37" t="s">
        <v>39</v>
      </c>
    </row>
    <row r="21" spans="1:5" ht="12.75" customHeight="1" x14ac:dyDescent="0.2">
      <c r="A21" s="57" t="s">
        <v>340</v>
      </c>
      <c r="B21" s="42">
        <v>5000</v>
      </c>
      <c r="C21" s="43">
        <v>5000</v>
      </c>
      <c r="D21" s="728">
        <v>0</v>
      </c>
      <c r="E21" s="729">
        <f t="shared" ref="E21:E30" si="0">D21/C21</f>
        <v>0</v>
      </c>
    </row>
    <row r="22" spans="1:5" ht="12.75" customHeight="1" x14ac:dyDescent="0.2">
      <c r="A22" s="57" t="s">
        <v>647</v>
      </c>
      <c r="B22" s="730">
        <v>5000</v>
      </c>
      <c r="C22" s="731">
        <v>5000</v>
      </c>
      <c r="D22" s="732">
        <v>0</v>
      </c>
      <c r="E22" s="729">
        <f t="shared" si="0"/>
        <v>0</v>
      </c>
    </row>
    <row r="23" spans="1:5" ht="24" x14ac:dyDescent="0.2">
      <c r="A23" s="742" t="s">
        <v>867</v>
      </c>
      <c r="B23" s="730">
        <v>0</v>
      </c>
      <c r="C23" s="731">
        <v>29797.4</v>
      </c>
      <c r="D23" s="732">
        <v>9373.26</v>
      </c>
      <c r="E23" s="729">
        <f t="shared" si="0"/>
        <v>0.31456637156261957</v>
      </c>
    </row>
    <row r="24" spans="1:5" ht="12.75" customHeight="1" x14ac:dyDescent="0.2">
      <c r="A24" s="57" t="s">
        <v>165</v>
      </c>
      <c r="B24" s="730">
        <v>7000</v>
      </c>
      <c r="C24" s="731">
        <v>143.57</v>
      </c>
      <c r="D24" s="732">
        <v>0</v>
      </c>
      <c r="E24" s="729">
        <f t="shared" si="0"/>
        <v>0</v>
      </c>
    </row>
    <row r="25" spans="1:5" ht="12.75" customHeight="1" x14ac:dyDescent="0.2">
      <c r="A25" s="150" t="s">
        <v>166</v>
      </c>
      <c r="B25" s="730">
        <v>0</v>
      </c>
      <c r="C25" s="731">
        <v>4711.51</v>
      </c>
      <c r="D25" s="732">
        <v>0</v>
      </c>
      <c r="E25" s="729">
        <f t="shared" si="0"/>
        <v>0</v>
      </c>
    </row>
    <row r="26" spans="1:5" ht="12.75" customHeight="1" x14ac:dyDescent="0.2">
      <c r="A26" s="151" t="s">
        <v>167</v>
      </c>
      <c r="B26" s="730">
        <v>0</v>
      </c>
      <c r="C26" s="731">
        <v>20796.23</v>
      </c>
      <c r="D26" s="732">
        <v>13931.38</v>
      </c>
      <c r="E26" s="729">
        <f t="shared" si="0"/>
        <v>0.66989930386420993</v>
      </c>
    </row>
    <row r="27" spans="1:5" ht="12.75" customHeight="1" x14ac:dyDescent="0.2">
      <c r="A27" s="151" t="s">
        <v>168</v>
      </c>
      <c r="B27" s="42">
        <v>8000</v>
      </c>
      <c r="C27" s="43">
        <v>9196.18</v>
      </c>
      <c r="D27" s="728">
        <v>0</v>
      </c>
      <c r="E27" s="40">
        <f t="shared" si="0"/>
        <v>0</v>
      </c>
    </row>
    <row r="28" spans="1:5" ht="12.75" customHeight="1" x14ac:dyDescent="0.2">
      <c r="A28" s="726" t="s">
        <v>866</v>
      </c>
      <c r="B28" s="733">
        <v>0</v>
      </c>
      <c r="C28" s="728">
        <v>42.25</v>
      </c>
      <c r="D28" s="728">
        <v>0</v>
      </c>
      <c r="E28" s="40">
        <f t="shared" si="0"/>
        <v>0</v>
      </c>
    </row>
    <row r="29" spans="1:5" ht="25.5" x14ac:dyDescent="0.2">
      <c r="A29" s="727" t="s">
        <v>868</v>
      </c>
      <c r="B29" s="733">
        <v>0</v>
      </c>
      <c r="C29" s="728">
        <v>2654</v>
      </c>
      <c r="D29" s="728">
        <v>0</v>
      </c>
      <c r="E29" s="40">
        <f t="shared" si="0"/>
        <v>0</v>
      </c>
    </row>
    <row r="30" spans="1:5" ht="26.25" thickBot="1" x14ac:dyDescent="0.25">
      <c r="A30" s="727" t="s">
        <v>865</v>
      </c>
      <c r="B30" s="733">
        <v>0</v>
      </c>
      <c r="C30" s="728">
        <v>1329.6</v>
      </c>
      <c r="D30" s="728">
        <v>564.91999999999996</v>
      </c>
      <c r="E30" s="40">
        <f t="shared" si="0"/>
        <v>0.42487966305655839</v>
      </c>
    </row>
    <row r="31" spans="1:5" ht="13.5" thickBot="1" x14ac:dyDescent="0.25">
      <c r="A31" s="50" t="s">
        <v>978</v>
      </c>
      <c r="B31" s="734">
        <f>SUM(B21:B30)</f>
        <v>25000</v>
      </c>
      <c r="C31" s="735">
        <f>SUM(C21:C30)</f>
        <v>78670.74000000002</v>
      </c>
      <c r="D31" s="736">
        <f>SUM(D21:D30)</f>
        <v>23869.559999999998</v>
      </c>
      <c r="E31" s="737">
        <f>D31/C31</f>
        <v>0.30341089965595841</v>
      </c>
    </row>
    <row r="32" spans="1:5" x14ac:dyDescent="0.2">
      <c r="A32" s="65"/>
      <c r="B32" s="66"/>
      <c r="C32" s="66"/>
      <c r="D32" s="66"/>
      <c r="E32" s="67"/>
    </row>
    <row r="33" spans="1:5" x14ac:dyDescent="0.2">
      <c r="A33" s="65"/>
      <c r="B33" s="66"/>
      <c r="C33" s="66"/>
      <c r="D33" s="66"/>
      <c r="E33" s="67"/>
    </row>
    <row r="34" spans="1:5" ht="15" customHeight="1" x14ac:dyDescent="0.25">
      <c r="A34" s="1375" t="s">
        <v>979</v>
      </c>
      <c r="B34" s="1375"/>
      <c r="C34" s="1375"/>
      <c r="D34" s="1375"/>
      <c r="E34" s="1375"/>
    </row>
    <row r="35" spans="1:5" ht="12.75" customHeight="1" x14ac:dyDescent="0.2">
      <c r="A35" s="65"/>
      <c r="B35" s="66"/>
      <c r="C35" s="66"/>
      <c r="D35" s="66"/>
      <c r="E35" s="67"/>
    </row>
    <row r="36" spans="1:5" ht="13.5" thickBot="1" x14ac:dyDescent="0.25">
      <c r="B36" s="68"/>
      <c r="C36" s="68"/>
      <c r="D36" s="68"/>
      <c r="E36" s="33" t="s">
        <v>36</v>
      </c>
    </row>
    <row r="37" spans="1:5" ht="34.5" thickBot="1" x14ac:dyDescent="0.25">
      <c r="A37" s="69" t="s">
        <v>42</v>
      </c>
      <c r="B37" s="70" t="s">
        <v>947</v>
      </c>
      <c r="C37" s="71" t="s">
        <v>948</v>
      </c>
      <c r="D37" s="72" t="s">
        <v>980</v>
      </c>
      <c r="E37" s="73" t="s">
        <v>43</v>
      </c>
    </row>
    <row r="38" spans="1:5" s="527" customFormat="1" ht="13.5" thickBot="1" x14ac:dyDescent="0.25">
      <c r="A38" s="524" t="s">
        <v>981</v>
      </c>
      <c r="B38" s="525">
        <f>D14</f>
        <v>78692.001390000005</v>
      </c>
      <c r="C38" s="526">
        <f>D31</f>
        <v>23869.559999999998</v>
      </c>
      <c r="D38" s="526">
        <f>+D14-D31</f>
        <v>54822.441390000007</v>
      </c>
      <c r="E38" s="77" t="s">
        <v>208</v>
      </c>
    </row>
    <row r="39" spans="1:5" x14ac:dyDescent="0.2">
      <c r="E39" s="78"/>
    </row>
    <row r="40" spans="1:5" ht="48.75" customHeight="1" x14ac:dyDescent="0.2">
      <c r="A40" s="1372" t="s">
        <v>1015</v>
      </c>
      <c r="B40" s="1372"/>
      <c r="C40" s="1372"/>
      <c r="D40" s="1372"/>
      <c r="E40" s="1372"/>
    </row>
  </sheetData>
  <mergeCells count="6">
    <mergeCell ref="A40:E40"/>
    <mergeCell ref="D1:E1"/>
    <mergeCell ref="A3:E3"/>
    <mergeCell ref="A5:E5"/>
    <mergeCell ref="A17:E17"/>
    <mergeCell ref="A34:E34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59999389629810485"/>
  </sheetPr>
  <dimension ref="A1:E37"/>
  <sheetViews>
    <sheetView topLeftCell="A12" workbookViewId="0">
      <selection activeCell="I38" sqref="I38"/>
    </sheetView>
  </sheetViews>
  <sheetFormatPr defaultColWidth="9.140625" defaultRowHeight="12.75" x14ac:dyDescent="0.2"/>
  <cols>
    <col min="1" max="1" width="44" style="20" customWidth="1"/>
    <col min="2" max="4" width="10.5703125" style="20" customWidth="1"/>
    <col min="5" max="16384" width="9.140625" style="20"/>
  </cols>
  <sheetData>
    <row r="1" spans="1:5" x14ac:dyDescent="0.2">
      <c r="D1" s="1373">
        <v>14</v>
      </c>
      <c r="E1" s="1373"/>
    </row>
    <row r="3" spans="1:5" ht="18" x14ac:dyDescent="0.25">
      <c r="A3" s="1374" t="s">
        <v>163</v>
      </c>
      <c r="B3" s="1374"/>
      <c r="C3" s="1374"/>
      <c r="D3" s="1374"/>
      <c r="E3" s="1374"/>
    </row>
    <row r="5" spans="1:5" ht="15.75" x14ac:dyDescent="0.25">
      <c r="A5" s="1375" t="s">
        <v>982</v>
      </c>
      <c r="B5" s="1375"/>
      <c r="C5" s="1375"/>
      <c r="D5" s="1375"/>
      <c r="E5" s="1375"/>
    </row>
    <row r="6" spans="1:5" ht="12.75" customHeight="1" x14ac:dyDescent="0.25">
      <c r="A6" s="32"/>
      <c r="B6" s="32"/>
      <c r="C6" s="32"/>
      <c r="D6" s="32"/>
      <c r="E6" s="32"/>
    </row>
    <row r="7" spans="1:5" ht="12.75" customHeight="1" thickBot="1" x14ac:dyDescent="0.25">
      <c r="E7" s="33" t="s">
        <v>36</v>
      </c>
    </row>
    <row r="8" spans="1:5" ht="12.75" customHeight="1" thickBot="1" x14ac:dyDescent="0.25">
      <c r="A8" s="34" t="s">
        <v>37</v>
      </c>
      <c r="B8" s="35" t="s">
        <v>905</v>
      </c>
      <c r="C8" s="36" t="s">
        <v>906</v>
      </c>
      <c r="D8" s="36" t="s">
        <v>38</v>
      </c>
      <c r="E8" s="37" t="s">
        <v>39</v>
      </c>
    </row>
    <row r="9" spans="1:5" ht="12.75" customHeight="1" x14ac:dyDescent="0.2">
      <c r="A9" s="38" t="s">
        <v>983</v>
      </c>
      <c r="B9" s="136">
        <v>0</v>
      </c>
      <c r="C9" s="39">
        <v>3884.2771699999998</v>
      </c>
      <c r="D9" s="39">
        <v>3884.2771699999998</v>
      </c>
      <c r="E9" s="59">
        <f>D9/C9</f>
        <v>1</v>
      </c>
    </row>
    <row r="10" spans="1:5" ht="12.75" customHeight="1" x14ac:dyDescent="0.2">
      <c r="A10" s="57" t="s">
        <v>958</v>
      </c>
      <c r="B10" s="145">
        <v>2000</v>
      </c>
      <c r="C10" s="58">
        <v>2760.5</v>
      </c>
      <c r="D10" s="58">
        <v>2760.5</v>
      </c>
      <c r="E10" s="59">
        <f>D10/C10</f>
        <v>1</v>
      </c>
    </row>
    <row r="11" spans="1:5" ht="12.75" customHeight="1" thickBot="1" x14ac:dyDescent="0.25">
      <c r="A11" s="46" t="s">
        <v>40</v>
      </c>
      <c r="B11" s="47">
        <v>0</v>
      </c>
      <c r="C11" s="48">
        <v>0</v>
      </c>
      <c r="D11" s="48">
        <v>0.31</v>
      </c>
      <c r="E11" s="81" t="s">
        <v>41</v>
      </c>
    </row>
    <row r="12" spans="1:5" ht="12.75" customHeight="1" thickBot="1" x14ac:dyDescent="0.25">
      <c r="A12" s="50" t="s">
        <v>984</v>
      </c>
      <c r="B12" s="64">
        <f>SUM(B9:B11)</f>
        <v>2000</v>
      </c>
      <c r="C12" s="79">
        <f>SUM(C9:C11)</f>
        <v>6644.7771699999994</v>
      </c>
      <c r="D12" s="52">
        <f>SUM(D9:D11)</f>
        <v>6645.0871699999998</v>
      </c>
      <c r="E12" s="54">
        <f>D12/C12</f>
        <v>1.0000466531822014</v>
      </c>
    </row>
    <row r="13" spans="1:5" x14ac:dyDescent="0.2">
      <c r="A13" s="21"/>
      <c r="B13" s="55"/>
      <c r="C13" s="55"/>
      <c r="D13" s="55"/>
      <c r="E13" s="22"/>
    </row>
    <row r="14" spans="1:5" x14ac:dyDescent="0.2">
      <c r="A14" s="21"/>
      <c r="B14" s="55"/>
      <c r="C14" s="55"/>
      <c r="D14" s="55"/>
      <c r="E14" s="22"/>
    </row>
    <row r="15" spans="1:5" ht="15.75" x14ac:dyDescent="0.25">
      <c r="A15" s="1375" t="s">
        <v>985</v>
      </c>
      <c r="B15" s="1375"/>
      <c r="C15" s="1375"/>
      <c r="D15" s="1375"/>
      <c r="E15" s="1375"/>
    </row>
    <row r="16" spans="1:5" ht="12.75" customHeight="1" x14ac:dyDescent="0.25">
      <c r="A16" s="32"/>
      <c r="B16" s="32"/>
      <c r="C16" s="32"/>
      <c r="D16" s="32"/>
      <c r="E16" s="32"/>
    </row>
    <row r="17" spans="1:5" ht="12.75" customHeight="1" thickBot="1" x14ac:dyDescent="0.3">
      <c r="A17" s="32"/>
      <c r="B17" s="32"/>
      <c r="C17" s="32"/>
      <c r="D17" s="32"/>
      <c r="E17" s="33" t="s">
        <v>36</v>
      </c>
    </row>
    <row r="18" spans="1:5" ht="12.75" customHeight="1" thickBot="1" x14ac:dyDescent="0.25">
      <c r="A18" s="34" t="s">
        <v>37</v>
      </c>
      <c r="B18" s="35" t="s">
        <v>905</v>
      </c>
      <c r="C18" s="36" t="s">
        <v>906</v>
      </c>
      <c r="D18" s="36" t="s">
        <v>38</v>
      </c>
      <c r="E18" s="37" t="s">
        <v>39</v>
      </c>
    </row>
    <row r="19" spans="1:5" ht="12.75" customHeight="1" x14ac:dyDescent="0.2">
      <c r="A19" s="57" t="s">
        <v>178</v>
      </c>
      <c r="B19" s="145">
        <v>2000</v>
      </c>
      <c r="C19" s="58">
        <v>5180.2299999999996</v>
      </c>
      <c r="D19" s="148">
        <v>0</v>
      </c>
      <c r="E19" s="80">
        <f>D19/C19</f>
        <v>0</v>
      </c>
    </row>
    <row r="20" spans="1:5" ht="12.75" customHeight="1" x14ac:dyDescent="0.2">
      <c r="A20" s="57" t="s">
        <v>179</v>
      </c>
      <c r="B20" s="146">
        <v>0</v>
      </c>
      <c r="C20" s="147">
        <v>1464.55</v>
      </c>
      <c r="D20" s="149">
        <v>1464.55</v>
      </c>
      <c r="E20" s="80">
        <f>D20/C20</f>
        <v>1</v>
      </c>
    </row>
    <row r="21" spans="1:5" ht="12.75" customHeight="1" x14ac:dyDescent="0.2">
      <c r="A21" s="57" t="s">
        <v>365</v>
      </c>
      <c r="B21" s="145">
        <v>0</v>
      </c>
      <c r="C21" s="58">
        <v>0</v>
      </c>
      <c r="D21" s="148">
        <v>0</v>
      </c>
      <c r="E21" s="81" t="s">
        <v>41</v>
      </c>
    </row>
    <row r="22" spans="1:5" ht="12.75" customHeight="1" thickBot="1" x14ac:dyDescent="0.25">
      <c r="A22" s="57" t="s">
        <v>366</v>
      </c>
      <c r="B22" s="146">
        <v>0</v>
      </c>
      <c r="C22" s="147">
        <v>0</v>
      </c>
      <c r="D22" s="149">
        <v>0</v>
      </c>
      <c r="E22" s="81" t="s">
        <v>41</v>
      </c>
    </row>
    <row r="23" spans="1:5" ht="12.75" customHeight="1" thickBot="1" x14ac:dyDescent="0.25">
      <c r="A23" s="50" t="s">
        <v>986</v>
      </c>
      <c r="B23" s="64">
        <f>SUM(B19:B22)</f>
        <v>2000</v>
      </c>
      <c r="C23" s="79">
        <f>SUM(C19:C22)</f>
        <v>6644.78</v>
      </c>
      <c r="D23" s="52">
        <f>SUM(D19:D22)</f>
        <v>1464.55</v>
      </c>
      <c r="E23" s="54">
        <f>D23/C23</f>
        <v>0.22040609320398868</v>
      </c>
    </row>
    <row r="24" spans="1:5" x14ac:dyDescent="0.2">
      <c r="A24" s="65"/>
      <c r="B24" s="66"/>
      <c r="C24" s="66"/>
      <c r="D24" s="66"/>
      <c r="E24" s="67"/>
    </row>
    <row r="25" spans="1:5" x14ac:dyDescent="0.2">
      <c r="A25" s="65"/>
      <c r="B25" s="66"/>
      <c r="C25" s="66"/>
      <c r="D25" s="66"/>
      <c r="E25" s="67"/>
    </row>
    <row r="26" spans="1:5" ht="15.75" x14ac:dyDescent="0.25">
      <c r="A26" s="1375" t="s">
        <v>987</v>
      </c>
      <c r="B26" s="1375"/>
      <c r="C26" s="1375"/>
      <c r="D26" s="1375"/>
      <c r="E26" s="1375"/>
    </row>
    <row r="27" spans="1:5" ht="12.75" customHeight="1" x14ac:dyDescent="0.2">
      <c r="A27" s="65"/>
      <c r="B27" s="66"/>
      <c r="C27" s="66"/>
      <c r="D27" s="66"/>
      <c r="E27" s="67"/>
    </row>
    <row r="28" spans="1:5" ht="12.75" customHeight="1" thickBot="1" x14ac:dyDescent="0.25">
      <c r="B28" s="68"/>
      <c r="C28" s="68"/>
      <c r="D28" s="68"/>
      <c r="E28" s="33" t="s">
        <v>36</v>
      </c>
    </row>
    <row r="29" spans="1:5" ht="37.5" customHeight="1" thickBot="1" x14ac:dyDescent="0.25">
      <c r="A29" s="69" t="s">
        <v>42</v>
      </c>
      <c r="B29" s="70" t="s">
        <v>947</v>
      </c>
      <c r="C29" s="71" t="s">
        <v>948</v>
      </c>
      <c r="D29" s="72" t="s">
        <v>988</v>
      </c>
      <c r="E29" s="73" t="s">
        <v>43</v>
      </c>
    </row>
    <row r="30" spans="1:5" ht="12.75" customHeight="1" thickBot="1" x14ac:dyDescent="0.25">
      <c r="A30" s="74" t="s">
        <v>989</v>
      </c>
      <c r="B30" s="75">
        <f>D12</f>
        <v>6645.0871699999998</v>
      </c>
      <c r="C30" s="76">
        <f>D23</f>
        <v>1464.55</v>
      </c>
      <c r="D30" s="76">
        <f>+D12-D23</f>
        <v>5180.5371699999996</v>
      </c>
      <c r="E30" s="77" t="s">
        <v>208</v>
      </c>
    </row>
    <row r="31" spans="1:5" x14ac:dyDescent="0.2">
      <c r="E31" s="78"/>
    </row>
    <row r="32" spans="1:5" ht="42" customHeight="1" x14ac:dyDescent="0.2">
      <c r="A32" s="1372" t="s">
        <v>1016</v>
      </c>
      <c r="B32" s="1399"/>
      <c r="C32" s="1399"/>
      <c r="D32" s="1399"/>
      <c r="E32" s="1399"/>
    </row>
    <row r="33" spans="1:5" ht="12.75" customHeight="1" x14ac:dyDescent="0.2">
      <c r="A33" s="144"/>
      <c r="B33" s="144"/>
      <c r="C33" s="144"/>
      <c r="D33" s="144"/>
      <c r="E33" s="144"/>
    </row>
    <row r="34" spans="1:5" ht="12.75" customHeight="1" x14ac:dyDescent="0.2">
      <c r="A34" s="144"/>
      <c r="B34" s="144"/>
      <c r="C34" s="144"/>
      <c r="D34" s="144"/>
      <c r="E34" s="144"/>
    </row>
    <row r="35" spans="1:5" ht="12.75" customHeight="1" x14ac:dyDescent="0.2">
      <c r="A35" s="144"/>
      <c r="B35" s="144"/>
      <c r="C35" s="144"/>
      <c r="D35" s="144"/>
      <c r="E35" s="144"/>
    </row>
    <row r="36" spans="1:5" ht="12.75" customHeight="1" x14ac:dyDescent="0.2"/>
    <row r="37" spans="1:5" ht="12.75" customHeight="1" x14ac:dyDescent="0.2"/>
  </sheetData>
  <mergeCells count="6">
    <mergeCell ref="A32:E32"/>
    <mergeCell ref="D1:E1"/>
    <mergeCell ref="A3:E3"/>
    <mergeCell ref="A5:E5"/>
    <mergeCell ref="A15:E15"/>
    <mergeCell ref="A26:E26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F80F-172E-4435-8338-94101E1E8471}">
  <sheetPr>
    <tabColor theme="6" tint="0.59999389629810485"/>
  </sheetPr>
  <dimension ref="A1:E37"/>
  <sheetViews>
    <sheetView topLeftCell="A3" workbookViewId="0">
      <selection activeCell="K31" sqref="K31"/>
    </sheetView>
  </sheetViews>
  <sheetFormatPr defaultColWidth="9.140625" defaultRowHeight="12.75" x14ac:dyDescent="0.2"/>
  <cols>
    <col min="1" max="1" width="44" style="20" customWidth="1"/>
    <col min="2" max="4" width="10.5703125" style="20" customWidth="1"/>
    <col min="5" max="16384" width="9.140625" style="20"/>
  </cols>
  <sheetData>
    <row r="1" spans="1:5" x14ac:dyDescent="0.2">
      <c r="D1" s="1373">
        <v>15</v>
      </c>
      <c r="E1" s="1373"/>
    </row>
    <row r="3" spans="1:5" ht="18" x14ac:dyDescent="0.25">
      <c r="A3" s="1374" t="s">
        <v>680</v>
      </c>
      <c r="B3" s="1374"/>
      <c r="C3" s="1374"/>
      <c r="D3" s="1374"/>
      <c r="E3" s="1374"/>
    </row>
    <row r="5" spans="1:5" ht="15.75" x14ac:dyDescent="0.25">
      <c r="A5" s="1375" t="s">
        <v>990</v>
      </c>
      <c r="B5" s="1375"/>
      <c r="C5" s="1375"/>
      <c r="D5" s="1375"/>
      <c r="E5" s="1375"/>
    </row>
    <row r="6" spans="1:5" ht="12.75" customHeight="1" x14ac:dyDescent="0.25">
      <c r="A6" s="32"/>
      <c r="B6" s="32"/>
      <c r="C6" s="32"/>
      <c r="D6" s="32"/>
      <c r="E6" s="32"/>
    </row>
    <row r="7" spans="1:5" ht="12.75" customHeight="1" thickBot="1" x14ac:dyDescent="0.25">
      <c r="E7" s="33" t="s">
        <v>36</v>
      </c>
    </row>
    <row r="8" spans="1:5" ht="12.75" customHeight="1" thickBot="1" x14ac:dyDescent="0.25">
      <c r="A8" s="34" t="s">
        <v>37</v>
      </c>
      <c r="B8" s="35" t="s">
        <v>905</v>
      </c>
      <c r="C8" s="36" t="s">
        <v>906</v>
      </c>
      <c r="D8" s="36" t="s">
        <v>38</v>
      </c>
      <c r="E8" s="37" t="s">
        <v>39</v>
      </c>
    </row>
    <row r="9" spans="1:5" ht="12.75" customHeight="1" x14ac:dyDescent="0.2">
      <c r="A9" s="57" t="s">
        <v>1022</v>
      </c>
      <c r="B9" s="145">
        <v>0</v>
      </c>
      <c r="C9" s="58">
        <v>872661.59</v>
      </c>
      <c r="D9" s="148">
        <v>872661.59</v>
      </c>
      <c r="E9" s="80">
        <f>D9/C9</f>
        <v>1</v>
      </c>
    </row>
    <row r="10" spans="1:5" ht="12.75" customHeight="1" x14ac:dyDescent="0.2">
      <c r="A10" s="57" t="s">
        <v>958</v>
      </c>
      <c r="B10" s="146">
        <v>0</v>
      </c>
      <c r="C10" s="147">
        <v>0</v>
      </c>
      <c r="D10" s="149">
        <v>0</v>
      </c>
      <c r="E10" s="81" t="s">
        <v>41</v>
      </c>
    </row>
    <row r="11" spans="1:5" ht="12.75" customHeight="1" thickBot="1" x14ac:dyDescent="0.25">
      <c r="A11" s="57" t="s">
        <v>40</v>
      </c>
      <c r="B11" s="145">
        <v>0</v>
      </c>
      <c r="C11" s="58">
        <v>0</v>
      </c>
      <c r="D11" s="148">
        <v>53108.87</v>
      </c>
      <c r="E11" s="81" t="s">
        <v>41</v>
      </c>
    </row>
    <row r="12" spans="1:5" ht="12.75" customHeight="1" thickBot="1" x14ac:dyDescent="0.25">
      <c r="A12" s="50" t="s">
        <v>991</v>
      </c>
      <c r="B12" s="64">
        <f>SUM(B9:B11)</f>
        <v>0</v>
      </c>
      <c r="C12" s="79">
        <f>SUM(C9:C11)</f>
        <v>872661.59</v>
      </c>
      <c r="D12" s="52">
        <f>SUM(D9:D11)</f>
        <v>925770.46</v>
      </c>
      <c r="E12" s="54">
        <f>D12/C12</f>
        <v>1.0608584938406651</v>
      </c>
    </row>
    <row r="13" spans="1:5" x14ac:dyDescent="0.2">
      <c r="A13" s="21"/>
      <c r="B13" s="55"/>
      <c r="C13" s="55"/>
      <c r="D13" s="55"/>
      <c r="E13" s="22"/>
    </row>
    <row r="14" spans="1:5" x14ac:dyDescent="0.2">
      <c r="A14" s="21"/>
      <c r="B14" s="55"/>
      <c r="C14" s="55"/>
      <c r="D14" s="55"/>
      <c r="E14" s="22"/>
    </row>
    <row r="15" spans="1:5" ht="15.75" x14ac:dyDescent="0.25">
      <c r="A15" s="1375" t="s">
        <v>992</v>
      </c>
      <c r="B15" s="1375"/>
      <c r="C15" s="1375"/>
      <c r="D15" s="1375"/>
      <c r="E15" s="1375"/>
    </row>
    <row r="16" spans="1:5" ht="12.75" customHeight="1" x14ac:dyDescent="0.25">
      <c r="A16" s="32"/>
      <c r="B16" s="32"/>
      <c r="C16" s="32"/>
      <c r="D16" s="32"/>
      <c r="E16" s="32"/>
    </row>
    <row r="17" spans="1:5" ht="12.75" customHeight="1" thickBot="1" x14ac:dyDescent="0.3">
      <c r="A17" s="32"/>
      <c r="B17" s="32"/>
      <c r="C17" s="32"/>
      <c r="D17" s="32"/>
      <c r="E17" s="33" t="s">
        <v>36</v>
      </c>
    </row>
    <row r="18" spans="1:5" ht="12.75" customHeight="1" thickBot="1" x14ac:dyDescent="0.25">
      <c r="A18" s="34" t="s">
        <v>37</v>
      </c>
      <c r="B18" s="35" t="s">
        <v>905</v>
      </c>
      <c r="C18" s="36" t="s">
        <v>906</v>
      </c>
      <c r="D18" s="36" t="s">
        <v>38</v>
      </c>
      <c r="E18" s="37" t="s">
        <v>39</v>
      </c>
    </row>
    <row r="19" spans="1:5" ht="12.75" customHeight="1" x14ac:dyDescent="0.2">
      <c r="A19" s="57" t="s">
        <v>1021</v>
      </c>
      <c r="B19" s="145">
        <v>0</v>
      </c>
      <c r="C19" s="58">
        <v>132352.07999999999</v>
      </c>
      <c r="D19" s="148">
        <v>0</v>
      </c>
      <c r="E19" s="80">
        <f>D19/C19</f>
        <v>0</v>
      </c>
    </row>
    <row r="20" spans="1:5" ht="12.75" customHeight="1" x14ac:dyDescent="0.2">
      <c r="A20" s="57" t="s">
        <v>1020</v>
      </c>
      <c r="B20" s="145">
        <v>0</v>
      </c>
      <c r="C20" s="58">
        <v>603250</v>
      </c>
      <c r="D20" s="148">
        <v>0</v>
      </c>
      <c r="E20" s="59">
        <f>D20/C20</f>
        <v>0</v>
      </c>
    </row>
    <row r="21" spans="1:5" ht="12.75" customHeight="1" x14ac:dyDescent="0.2">
      <c r="A21" s="57" t="s">
        <v>1017</v>
      </c>
      <c r="B21" s="145">
        <v>0</v>
      </c>
      <c r="C21" s="58">
        <v>108547.92</v>
      </c>
      <c r="D21" s="148">
        <v>23528.59</v>
      </c>
      <c r="E21" s="59">
        <f t="shared" ref="E21:E22" si="0">D21/C21</f>
        <v>0.21675763109970234</v>
      </c>
    </row>
    <row r="22" spans="1:5" ht="24" customHeight="1" thickBot="1" x14ac:dyDescent="0.25">
      <c r="A22" s="742" t="s">
        <v>1018</v>
      </c>
      <c r="B22" s="42">
        <v>0</v>
      </c>
      <c r="C22" s="43">
        <v>28511.599999999999</v>
      </c>
      <c r="D22" s="728">
        <v>0</v>
      </c>
      <c r="E22" s="40">
        <f t="shared" si="0"/>
        <v>0</v>
      </c>
    </row>
    <row r="23" spans="1:5" ht="12.75" customHeight="1" thickBot="1" x14ac:dyDescent="0.25">
      <c r="A23" s="50" t="s">
        <v>993</v>
      </c>
      <c r="B23" s="64">
        <f>SUM(B19:B20)</f>
        <v>0</v>
      </c>
      <c r="C23" s="79">
        <f>SUM(C19:C22)</f>
        <v>872661.6</v>
      </c>
      <c r="D23" s="52">
        <f>SUM(D19:D22)</f>
        <v>23528.59</v>
      </c>
      <c r="E23" s="54">
        <f>D23/C23</f>
        <v>2.6961871589170419E-2</v>
      </c>
    </row>
    <row r="24" spans="1:5" x14ac:dyDescent="0.2">
      <c r="A24" s="65"/>
      <c r="B24" s="66"/>
      <c r="C24" s="66"/>
      <c r="D24" s="66"/>
      <c r="E24" s="67"/>
    </row>
    <row r="25" spans="1:5" x14ac:dyDescent="0.2">
      <c r="A25" s="65"/>
      <c r="B25" s="66"/>
      <c r="C25" s="66"/>
      <c r="D25" s="66"/>
      <c r="E25" s="67"/>
    </row>
    <row r="26" spans="1:5" ht="15.75" x14ac:dyDescent="0.25">
      <c r="A26" s="1375" t="s">
        <v>994</v>
      </c>
      <c r="B26" s="1375"/>
      <c r="C26" s="1375"/>
      <c r="D26" s="1375"/>
      <c r="E26" s="1375"/>
    </row>
    <row r="27" spans="1:5" ht="12.75" customHeight="1" x14ac:dyDescent="0.2">
      <c r="A27" s="65"/>
      <c r="B27" s="66"/>
      <c r="C27" s="66"/>
      <c r="D27" s="66"/>
      <c r="E27" s="67"/>
    </row>
    <row r="28" spans="1:5" ht="12.75" customHeight="1" thickBot="1" x14ac:dyDescent="0.25">
      <c r="B28" s="68"/>
      <c r="C28" s="68"/>
      <c r="D28" s="68"/>
      <c r="E28" s="33" t="s">
        <v>36</v>
      </c>
    </row>
    <row r="29" spans="1:5" ht="37.5" customHeight="1" thickBot="1" x14ac:dyDescent="0.25">
      <c r="A29" s="69" t="s">
        <v>42</v>
      </c>
      <c r="B29" s="70" t="s">
        <v>947</v>
      </c>
      <c r="C29" s="71" t="s">
        <v>948</v>
      </c>
      <c r="D29" s="72" t="s">
        <v>995</v>
      </c>
      <c r="E29" s="73" t="s">
        <v>43</v>
      </c>
    </row>
    <row r="30" spans="1:5" s="527" customFormat="1" ht="15" customHeight="1" thickBot="1" x14ac:dyDescent="0.25">
      <c r="A30" s="524" t="s">
        <v>996</v>
      </c>
      <c r="B30" s="525">
        <f>D12</f>
        <v>925770.46</v>
      </c>
      <c r="C30" s="526">
        <f>D23</f>
        <v>23528.59</v>
      </c>
      <c r="D30" s="526">
        <f>+D12-D23</f>
        <v>902241.87</v>
      </c>
      <c r="E30" s="77" t="s">
        <v>208</v>
      </c>
    </row>
    <row r="31" spans="1:5" x14ac:dyDescent="0.2">
      <c r="E31" s="78"/>
    </row>
    <row r="32" spans="1:5" ht="42" customHeight="1" x14ac:dyDescent="0.2">
      <c r="A32" s="1372" t="s">
        <v>1019</v>
      </c>
      <c r="B32" s="1399"/>
      <c r="C32" s="1399"/>
      <c r="D32" s="1399"/>
      <c r="E32" s="1399"/>
    </row>
    <row r="33" spans="1:5" ht="15" customHeight="1" x14ac:dyDescent="0.2">
      <c r="A33" s="144"/>
      <c r="B33" s="144"/>
      <c r="C33" s="144"/>
      <c r="D33" s="144"/>
      <c r="E33" s="144"/>
    </row>
    <row r="34" spans="1:5" ht="12.75" customHeight="1" x14ac:dyDescent="0.2">
      <c r="A34" s="743"/>
      <c r="B34" s="743"/>
      <c r="C34" s="743"/>
      <c r="D34" s="743"/>
      <c r="E34" s="743"/>
    </row>
    <row r="35" spans="1:5" ht="12.75" customHeight="1" x14ac:dyDescent="0.2">
      <c r="A35" s="144"/>
      <c r="B35" s="144"/>
      <c r="C35" s="144"/>
      <c r="D35" s="144"/>
      <c r="E35" s="144"/>
    </row>
    <row r="36" spans="1:5" ht="12.75" customHeight="1" x14ac:dyDescent="0.2"/>
    <row r="37" spans="1:5" ht="12.75" customHeight="1" x14ac:dyDescent="0.2"/>
  </sheetData>
  <mergeCells count="6">
    <mergeCell ref="A32:E32"/>
    <mergeCell ref="D1:E1"/>
    <mergeCell ref="A3:E3"/>
    <mergeCell ref="A5:E5"/>
    <mergeCell ref="A15:E15"/>
    <mergeCell ref="A26:E26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6A493-F664-4FC6-83FC-052FE0B3E2D4}">
  <sheetPr>
    <tabColor theme="6" tint="0.59999389629810485"/>
  </sheetPr>
  <dimension ref="A1:O187"/>
  <sheetViews>
    <sheetView topLeftCell="A91" zoomScaleNormal="100" workbookViewId="0">
      <selection activeCell="G108" sqref="G108"/>
    </sheetView>
  </sheetViews>
  <sheetFormatPr defaultRowHeight="12.75" x14ac:dyDescent="0.2"/>
  <cols>
    <col min="1" max="1" width="4.28515625" style="247" customWidth="1"/>
    <col min="2" max="2" width="9.140625" style="247"/>
    <col min="3" max="3" width="21.42578125" style="247" customWidth="1"/>
    <col min="4" max="4" width="5.85546875" style="247" customWidth="1"/>
    <col min="5" max="5" width="4.7109375" style="247" customWidth="1"/>
    <col min="6" max="6" width="17.42578125" style="248" customWidth="1"/>
    <col min="7" max="7" width="17.28515625" style="247" customWidth="1"/>
    <col min="8" max="8" width="11.7109375" style="247" customWidth="1"/>
    <col min="9" max="9" width="9.140625" style="247"/>
    <col min="10" max="10" width="16.28515625" style="247" customWidth="1"/>
    <col min="11" max="256" width="9.140625" style="247"/>
    <col min="257" max="257" width="4.28515625" style="247" customWidth="1"/>
    <col min="258" max="258" width="9.140625" style="247"/>
    <col min="259" max="259" width="16.5703125" style="247" customWidth="1"/>
    <col min="260" max="260" width="5.85546875" style="247" customWidth="1"/>
    <col min="261" max="261" width="4.7109375" style="247" customWidth="1"/>
    <col min="262" max="262" width="17.42578125" style="247" customWidth="1"/>
    <col min="263" max="263" width="17.28515625" style="247" customWidth="1"/>
    <col min="264" max="264" width="11.7109375" style="247" customWidth="1"/>
    <col min="265" max="265" width="9.140625" style="247"/>
    <col min="266" max="266" width="16.28515625" style="247" customWidth="1"/>
    <col min="267" max="512" width="9.140625" style="247"/>
    <col min="513" max="513" width="4.28515625" style="247" customWidth="1"/>
    <col min="514" max="514" width="9.140625" style="247"/>
    <col min="515" max="515" width="16.5703125" style="247" customWidth="1"/>
    <col min="516" max="516" width="5.85546875" style="247" customWidth="1"/>
    <col min="517" max="517" width="4.7109375" style="247" customWidth="1"/>
    <col min="518" max="518" width="17.42578125" style="247" customWidth="1"/>
    <col min="519" max="519" width="17.28515625" style="247" customWidth="1"/>
    <col min="520" max="520" width="11.7109375" style="247" customWidth="1"/>
    <col min="521" max="521" width="9.140625" style="247"/>
    <col min="522" max="522" width="16.28515625" style="247" customWidth="1"/>
    <col min="523" max="768" width="9.140625" style="247"/>
    <col min="769" max="769" width="4.28515625" style="247" customWidth="1"/>
    <col min="770" max="770" width="9.140625" style="247"/>
    <col min="771" max="771" width="16.5703125" style="247" customWidth="1"/>
    <col min="772" max="772" width="5.85546875" style="247" customWidth="1"/>
    <col min="773" max="773" width="4.7109375" style="247" customWidth="1"/>
    <col min="774" max="774" width="17.42578125" style="247" customWidth="1"/>
    <col min="775" max="775" width="17.28515625" style="247" customWidth="1"/>
    <col min="776" max="776" width="11.7109375" style="247" customWidth="1"/>
    <col min="777" max="777" width="9.140625" style="247"/>
    <col min="778" max="778" width="16.28515625" style="247" customWidth="1"/>
    <col min="779" max="1024" width="9.140625" style="247"/>
    <col min="1025" max="1025" width="4.28515625" style="247" customWidth="1"/>
    <col min="1026" max="1026" width="9.140625" style="247"/>
    <col min="1027" max="1027" width="16.5703125" style="247" customWidth="1"/>
    <col min="1028" max="1028" width="5.85546875" style="247" customWidth="1"/>
    <col min="1029" max="1029" width="4.7109375" style="247" customWidth="1"/>
    <col min="1030" max="1030" width="17.42578125" style="247" customWidth="1"/>
    <col min="1031" max="1031" width="17.28515625" style="247" customWidth="1"/>
    <col min="1032" max="1032" width="11.7109375" style="247" customWidth="1"/>
    <col min="1033" max="1033" width="9.140625" style="247"/>
    <col min="1034" max="1034" width="16.28515625" style="247" customWidth="1"/>
    <col min="1035" max="1280" width="9.140625" style="247"/>
    <col min="1281" max="1281" width="4.28515625" style="247" customWidth="1"/>
    <col min="1282" max="1282" width="9.140625" style="247"/>
    <col min="1283" max="1283" width="16.5703125" style="247" customWidth="1"/>
    <col min="1284" max="1284" width="5.85546875" style="247" customWidth="1"/>
    <col min="1285" max="1285" width="4.7109375" style="247" customWidth="1"/>
    <col min="1286" max="1286" width="17.42578125" style="247" customWidth="1"/>
    <col min="1287" max="1287" width="17.28515625" style="247" customWidth="1"/>
    <col min="1288" max="1288" width="11.7109375" style="247" customWidth="1"/>
    <col min="1289" max="1289" width="9.140625" style="247"/>
    <col min="1290" max="1290" width="16.28515625" style="247" customWidth="1"/>
    <col min="1291" max="1536" width="9.140625" style="247"/>
    <col min="1537" max="1537" width="4.28515625" style="247" customWidth="1"/>
    <col min="1538" max="1538" width="9.140625" style="247"/>
    <col min="1539" max="1539" width="16.5703125" style="247" customWidth="1"/>
    <col min="1540" max="1540" width="5.85546875" style="247" customWidth="1"/>
    <col min="1541" max="1541" width="4.7109375" style="247" customWidth="1"/>
    <col min="1542" max="1542" width="17.42578125" style="247" customWidth="1"/>
    <col min="1543" max="1543" width="17.28515625" style="247" customWidth="1"/>
    <col min="1544" max="1544" width="11.7109375" style="247" customWidth="1"/>
    <col min="1545" max="1545" width="9.140625" style="247"/>
    <col min="1546" max="1546" width="16.28515625" style="247" customWidth="1"/>
    <col min="1547" max="1792" width="9.140625" style="247"/>
    <col min="1793" max="1793" width="4.28515625" style="247" customWidth="1"/>
    <col min="1794" max="1794" width="9.140625" style="247"/>
    <col min="1795" max="1795" width="16.5703125" style="247" customWidth="1"/>
    <col min="1796" max="1796" width="5.85546875" style="247" customWidth="1"/>
    <col min="1797" max="1797" width="4.7109375" style="247" customWidth="1"/>
    <col min="1798" max="1798" width="17.42578125" style="247" customWidth="1"/>
    <col min="1799" max="1799" width="17.28515625" style="247" customWidth="1"/>
    <col min="1800" max="1800" width="11.7109375" style="247" customWidth="1"/>
    <col min="1801" max="1801" width="9.140625" style="247"/>
    <col min="1802" max="1802" width="16.28515625" style="247" customWidth="1"/>
    <col min="1803" max="2048" width="9.140625" style="247"/>
    <col min="2049" max="2049" width="4.28515625" style="247" customWidth="1"/>
    <col min="2050" max="2050" width="9.140625" style="247"/>
    <col min="2051" max="2051" width="16.5703125" style="247" customWidth="1"/>
    <col min="2052" max="2052" width="5.85546875" style="247" customWidth="1"/>
    <col min="2053" max="2053" width="4.7109375" style="247" customWidth="1"/>
    <col min="2054" max="2054" width="17.42578125" style="247" customWidth="1"/>
    <col min="2055" max="2055" width="17.28515625" style="247" customWidth="1"/>
    <col min="2056" max="2056" width="11.7109375" style="247" customWidth="1"/>
    <col min="2057" max="2057" width="9.140625" style="247"/>
    <col min="2058" max="2058" width="16.28515625" style="247" customWidth="1"/>
    <col min="2059" max="2304" width="9.140625" style="247"/>
    <col min="2305" max="2305" width="4.28515625" style="247" customWidth="1"/>
    <col min="2306" max="2306" width="9.140625" style="247"/>
    <col min="2307" max="2307" width="16.5703125" style="247" customWidth="1"/>
    <col min="2308" max="2308" width="5.85546875" style="247" customWidth="1"/>
    <col min="2309" max="2309" width="4.7109375" style="247" customWidth="1"/>
    <col min="2310" max="2310" width="17.42578125" style="247" customWidth="1"/>
    <col min="2311" max="2311" width="17.28515625" style="247" customWidth="1"/>
    <col min="2312" max="2312" width="11.7109375" style="247" customWidth="1"/>
    <col min="2313" max="2313" width="9.140625" style="247"/>
    <col min="2314" max="2314" width="16.28515625" style="247" customWidth="1"/>
    <col min="2315" max="2560" width="9.140625" style="247"/>
    <col min="2561" max="2561" width="4.28515625" style="247" customWidth="1"/>
    <col min="2562" max="2562" width="9.140625" style="247"/>
    <col min="2563" max="2563" width="16.5703125" style="247" customWidth="1"/>
    <col min="2564" max="2564" width="5.85546875" style="247" customWidth="1"/>
    <col min="2565" max="2565" width="4.7109375" style="247" customWidth="1"/>
    <col min="2566" max="2566" width="17.42578125" style="247" customWidth="1"/>
    <col min="2567" max="2567" width="17.28515625" style="247" customWidth="1"/>
    <col min="2568" max="2568" width="11.7109375" style="247" customWidth="1"/>
    <col min="2569" max="2569" width="9.140625" style="247"/>
    <col min="2570" max="2570" width="16.28515625" style="247" customWidth="1"/>
    <col min="2571" max="2816" width="9.140625" style="247"/>
    <col min="2817" max="2817" width="4.28515625" style="247" customWidth="1"/>
    <col min="2818" max="2818" width="9.140625" style="247"/>
    <col min="2819" max="2819" width="16.5703125" style="247" customWidth="1"/>
    <col min="2820" max="2820" width="5.85546875" style="247" customWidth="1"/>
    <col min="2821" max="2821" width="4.7109375" style="247" customWidth="1"/>
    <col min="2822" max="2822" width="17.42578125" style="247" customWidth="1"/>
    <col min="2823" max="2823" width="17.28515625" style="247" customWidth="1"/>
    <col min="2824" max="2824" width="11.7109375" style="247" customWidth="1"/>
    <col min="2825" max="2825" width="9.140625" style="247"/>
    <col min="2826" max="2826" width="16.28515625" style="247" customWidth="1"/>
    <col min="2827" max="3072" width="9.140625" style="247"/>
    <col min="3073" max="3073" width="4.28515625" style="247" customWidth="1"/>
    <col min="3074" max="3074" width="9.140625" style="247"/>
    <col min="3075" max="3075" width="16.5703125" style="247" customWidth="1"/>
    <col min="3076" max="3076" width="5.85546875" style="247" customWidth="1"/>
    <col min="3077" max="3077" width="4.7109375" style="247" customWidth="1"/>
    <col min="3078" max="3078" width="17.42578125" style="247" customWidth="1"/>
    <col min="3079" max="3079" width="17.28515625" style="247" customWidth="1"/>
    <col min="3080" max="3080" width="11.7109375" style="247" customWidth="1"/>
    <col min="3081" max="3081" width="9.140625" style="247"/>
    <col min="3082" max="3082" width="16.28515625" style="247" customWidth="1"/>
    <col min="3083" max="3328" width="9.140625" style="247"/>
    <col min="3329" max="3329" width="4.28515625" style="247" customWidth="1"/>
    <col min="3330" max="3330" width="9.140625" style="247"/>
    <col min="3331" max="3331" width="16.5703125" style="247" customWidth="1"/>
    <col min="3332" max="3332" width="5.85546875" style="247" customWidth="1"/>
    <col min="3333" max="3333" width="4.7109375" style="247" customWidth="1"/>
    <col min="3334" max="3334" width="17.42578125" style="247" customWidth="1"/>
    <col min="3335" max="3335" width="17.28515625" style="247" customWidth="1"/>
    <col min="3336" max="3336" width="11.7109375" style="247" customWidth="1"/>
    <col min="3337" max="3337" width="9.140625" style="247"/>
    <col min="3338" max="3338" width="16.28515625" style="247" customWidth="1"/>
    <col min="3339" max="3584" width="9.140625" style="247"/>
    <col min="3585" max="3585" width="4.28515625" style="247" customWidth="1"/>
    <col min="3586" max="3586" width="9.140625" style="247"/>
    <col min="3587" max="3587" width="16.5703125" style="247" customWidth="1"/>
    <col min="3588" max="3588" width="5.85546875" style="247" customWidth="1"/>
    <col min="3589" max="3589" width="4.7109375" style="247" customWidth="1"/>
    <col min="3590" max="3590" width="17.42578125" style="247" customWidth="1"/>
    <col min="3591" max="3591" width="17.28515625" style="247" customWidth="1"/>
    <col min="3592" max="3592" width="11.7109375" style="247" customWidth="1"/>
    <col min="3593" max="3593" width="9.140625" style="247"/>
    <col min="3594" max="3594" width="16.28515625" style="247" customWidth="1"/>
    <col min="3595" max="3840" width="9.140625" style="247"/>
    <col min="3841" max="3841" width="4.28515625" style="247" customWidth="1"/>
    <col min="3842" max="3842" width="9.140625" style="247"/>
    <col min="3843" max="3843" width="16.5703125" style="247" customWidth="1"/>
    <col min="3844" max="3844" width="5.85546875" style="247" customWidth="1"/>
    <col min="3845" max="3845" width="4.7109375" style="247" customWidth="1"/>
    <col min="3846" max="3846" width="17.42578125" style="247" customWidth="1"/>
    <col min="3847" max="3847" width="17.28515625" style="247" customWidth="1"/>
    <col min="3848" max="3848" width="11.7109375" style="247" customWidth="1"/>
    <col min="3849" max="3849" width="9.140625" style="247"/>
    <col min="3850" max="3850" width="16.28515625" style="247" customWidth="1"/>
    <col min="3851" max="4096" width="9.140625" style="247"/>
    <col min="4097" max="4097" width="4.28515625" style="247" customWidth="1"/>
    <col min="4098" max="4098" width="9.140625" style="247"/>
    <col min="4099" max="4099" width="16.5703125" style="247" customWidth="1"/>
    <col min="4100" max="4100" width="5.85546875" style="247" customWidth="1"/>
    <col min="4101" max="4101" width="4.7109375" style="247" customWidth="1"/>
    <col min="4102" max="4102" width="17.42578125" style="247" customWidth="1"/>
    <col min="4103" max="4103" width="17.28515625" style="247" customWidth="1"/>
    <col min="4104" max="4104" width="11.7109375" style="247" customWidth="1"/>
    <col min="4105" max="4105" width="9.140625" style="247"/>
    <col min="4106" max="4106" width="16.28515625" style="247" customWidth="1"/>
    <col min="4107" max="4352" width="9.140625" style="247"/>
    <col min="4353" max="4353" width="4.28515625" style="247" customWidth="1"/>
    <col min="4354" max="4354" width="9.140625" style="247"/>
    <col min="4355" max="4355" width="16.5703125" style="247" customWidth="1"/>
    <col min="4356" max="4356" width="5.85546875" style="247" customWidth="1"/>
    <col min="4357" max="4357" width="4.7109375" style="247" customWidth="1"/>
    <col min="4358" max="4358" width="17.42578125" style="247" customWidth="1"/>
    <col min="4359" max="4359" width="17.28515625" style="247" customWidth="1"/>
    <col min="4360" max="4360" width="11.7109375" style="247" customWidth="1"/>
    <col min="4361" max="4361" width="9.140625" style="247"/>
    <col min="4362" max="4362" width="16.28515625" style="247" customWidth="1"/>
    <col min="4363" max="4608" width="9.140625" style="247"/>
    <col min="4609" max="4609" width="4.28515625" style="247" customWidth="1"/>
    <col min="4610" max="4610" width="9.140625" style="247"/>
    <col min="4611" max="4611" width="16.5703125" style="247" customWidth="1"/>
    <col min="4612" max="4612" width="5.85546875" style="247" customWidth="1"/>
    <col min="4613" max="4613" width="4.7109375" style="247" customWidth="1"/>
    <col min="4614" max="4614" width="17.42578125" style="247" customWidth="1"/>
    <col min="4615" max="4615" width="17.28515625" style="247" customWidth="1"/>
    <col min="4616" max="4616" width="11.7109375" style="247" customWidth="1"/>
    <col min="4617" max="4617" width="9.140625" style="247"/>
    <col min="4618" max="4618" width="16.28515625" style="247" customWidth="1"/>
    <col min="4619" max="4864" width="9.140625" style="247"/>
    <col min="4865" max="4865" width="4.28515625" style="247" customWidth="1"/>
    <col min="4866" max="4866" width="9.140625" style="247"/>
    <col min="4867" max="4867" width="16.5703125" style="247" customWidth="1"/>
    <col min="4868" max="4868" width="5.85546875" style="247" customWidth="1"/>
    <col min="4869" max="4869" width="4.7109375" style="247" customWidth="1"/>
    <col min="4870" max="4870" width="17.42578125" style="247" customWidth="1"/>
    <col min="4871" max="4871" width="17.28515625" style="247" customWidth="1"/>
    <col min="4872" max="4872" width="11.7109375" style="247" customWidth="1"/>
    <col min="4873" max="4873" width="9.140625" style="247"/>
    <col min="4874" max="4874" width="16.28515625" style="247" customWidth="1"/>
    <col min="4875" max="5120" width="9.140625" style="247"/>
    <col min="5121" max="5121" width="4.28515625" style="247" customWidth="1"/>
    <col min="5122" max="5122" width="9.140625" style="247"/>
    <col min="5123" max="5123" width="16.5703125" style="247" customWidth="1"/>
    <col min="5124" max="5124" width="5.85546875" style="247" customWidth="1"/>
    <col min="5125" max="5125" width="4.7109375" style="247" customWidth="1"/>
    <col min="5126" max="5126" width="17.42578125" style="247" customWidth="1"/>
    <col min="5127" max="5127" width="17.28515625" style="247" customWidth="1"/>
    <col min="5128" max="5128" width="11.7109375" style="247" customWidth="1"/>
    <col min="5129" max="5129" width="9.140625" style="247"/>
    <col min="5130" max="5130" width="16.28515625" style="247" customWidth="1"/>
    <col min="5131" max="5376" width="9.140625" style="247"/>
    <col min="5377" max="5377" width="4.28515625" style="247" customWidth="1"/>
    <col min="5378" max="5378" width="9.140625" style="247"/>
    <col min="5379" max="5379" width="16.5703125" style="247" customWidth="1"/>
    <col min="5380" max="5380" width="5.85546875" style="247" customWidth="1"/>
    <col min="5381" max="5381" width="4.7109375" style="247" customWidth="1"/>
    <col min="5382" max="5382" width="17.42578125" style="247" customWidth="1"/>
    <col min="5383" max="5383" width="17.28515625" style="247" customWidth="1"/>
    <col min="5384" max="5384" width="11.7109375" style="247" customWidth="1"/>
    <col min="5385" max="5385" width="9.140625" style="247"/>
    <col min="5386" max="5386" width="16.28515625" style="247" customWidth="1"/>
    <col min="5387" max="5632" width="9.140625" style="247"/>
    <col min="5633" max="5633" width="4.28515625" style="247" customWidth="1"/>
    <col min="5634" max="5634" width="9.140625" style="247"/>
    <col min="5635" max="5635" width="16.5703125" style="247" customWidth="1"/>
    <col min="5636" max="5636" width="5.85546875" style="247" customWidth="1"/>
    <col min="5637" max="5637" width="4.7109375" style="247" customWidth="1"/>
    <col min="5638" max="5638" width="17.42578125" style="247" customWidth="1"/>
    <col min="5639" max="5639" width="17.28515625" style="247" customWidth="1"/>
    <col min="5640" max="5640" width="11.7109375" style="247" customWidth="1"/>
    <col min="5641" max="5641" width="9.140625" style="247"/>
    <col min="5642" max="5642" width="16.28515625" style="247" customWidth="1"/>
    <col min="5643" max="5888" width="9.140625" style="247"/>
    <col min="5889" max="5889" width="4.28515625" style="247" customWidth="1"/>
    <col min="5890" max="5890" width="9.140625" style="247"/>
    <col min="5891" max="5891" width="16.5703125" style="247" customWidth="1"/>
    <col min="5892" max="5892" width="5.85546875" style="247" customWidth="1"/>
    <col min="5893" max="5893" width="4.7109375" style="247" customWidth="1"/>
    <col min="5894" max="5894" width="17.42578125" style="247" customWidth="1"/>
    <col min="5895" max="5895" width="17.28515625" style="247" customWidth="1"/>
    <col min="5896" max="5896" width="11.7109375" style="247" customWidth="1"/>
    <col min="5897" max="5897" width="9.140625" style="247"/>
    <col min="5898" max="5898" width="16.28515625" style="247" customWidth="1"/>
    <col min="5899" max="6144" width="9.140625" style="247"/>
    <col min="6145" max="6145" width="4.28515625" style="247" customWidth="1"/>
    <col min="6146" max="6146" width="9.140625" style="247"/>
    <col min="6147" max="6147" width="16.5703125" style="247" customWidth="1"/>
    <col min="6148" max="6148" width="5.85546875" style="247" customWidth="1"/>
    <col min="6149" max="6149" width="4.7109375" style="247" customWidth="1"/>
    <col min="6150" max="6150" width="17.42578125" style="247" customWidth="1"/>
    <col min="6151" max="6151" width="17.28515625" style="247" customWidth="1"/>
    <col min="6152" max="6152" width="11.7109375" style="247" customWidth="1"/>
    <col min="6153" max="6153" width="9.140625" style="247"/>
    <col min="6154" max="6154" width="16.28515625" style="247" customWidth="1"/>
    <col min="6155" max="6400" width="9.140625" style="247"/>
    <col min="6401" max="6401" width="4.28515625" style="247" customWidth="1"/>
    <col min="6402" max="6402" width="9.140625" style="247"/>
    <col min="6403" max="6403" width="16.5703125" style="247" customWidth="1"/>
    <col min="6404" max="6404" width="5.85546875" style="247" customWidth="1"/>
    <col min="6405" max="6405" width="4.7109375" style="247" customWidth="1"/>
    <col min="6406" max="6406" width="17.42578125" style="247" customWidth="1"/>
    <col min="6407" max="6407" width="17.28515625" style="247" customWidth="1"/>
    <col min="6408" max="6408" width="11.7109375" style="247" customWidth="1"/>
    <col min="6409" max="6409" width="9.140625" style="247"/>
    <col min="6410" max="6410" width="16.28515625" style="247" customWidth="1"/>
    <col min="6411" max="6656" width="9.140625" style="247"/>
    <col min="6657" max="6657" width="4.28515625" style="247" customWidth="1"/>
    <col min="6658" max="6658" width="9.140625" style="247"/>
    <col min="6659" max="6659" width="16.5703125" style="247" customWidth="1"/>
    <col min="6660" max="6660" width="5.85546875" style="247" customWidth="1"/>
    <col min="6661" max="6661" width="4.7109375" style="247" customWidth="1"/>
    <col min="6662" max="6662" width="17.42578125" style="247" customWidth="1"/>
    <col min="6663" max="6663" width="17.28515625" style="247" customWidth="1"/>
    <col min="6664" max="6664" width="11.7109375" style="247" customWidth="1"/>
    <col min="6665" max="6665" width="9.140625" style="247"/>
    <col min="6666" max="6666" width="16.28515625" style="247" customWidth="1"/>
    <col min="6667" max="6912" width="9.140625" style="247"/>
    <col min="6913" max="6913" width="4.28515625" style="247" customWidth="1"/>
    <col min="6914" max="6914" width="9.140625" style="247"/>
    <col min="6915" max="6915" width="16.5703125" style="247" customWidth="1"/>
    <col min="6916" max="6916" width="5.85546875" style="247" customWidth="1"/>
    <col min="6917" max="6917" width="4.7109375" style="247" customWidth="1"/>
    <col min="6918" max="6918" width="17.42578125" style="247" customWidth="1"/>
    <col min="6919" max="6919" width="17.28515625" style="247" customWidth="1"/>
    <col min="6920" max="6920" width="11.7109375" style="247" customWidth="1"/>
    <col min="6921" max="6921" width="9.140625" style="247"/>
    <col min="6922" max="6922" width="16.28515625" style="247" customWidth="1"/>
    <col min="6923" max="7168" width="9.140625" style="247"/>
    <col min="7169" max="7169" width="4.28515625" style="247" customWidth="1"/>
    <col min="7170" max="7170" width="9.140625" style="247"/>
    <col min="7171" max="7171" width="16.5703125" style="247" customWidth="1"/>
    <col min="7172" max="7172" width="5.85546875" style="247" customWidth="1"/>
    <col min="7173" max="7173" width="4.7109375" style="247" customWidth="1"/>
    <col min="7174" max="7174" width="17.42578125" style="247" customWidth="1"/>
    <col min="7175" max="7175" width="17.28515625" style="247" customWidth="1"/>
    <col min="7176" max="7176" width="11.7109375" style="247" customWidth="1"/>
    <col min="7177" max="7177" width="9.140625" style="247"/>
    <col min="7178" max="7178" width="16.28515625" style="247" customWidth="1"/>
    <col min="7179" max="7424" width="9.140625" style="247"/>
    <col min="7425" max="7425" width="4.28515625" style="247" customWidth="1"/>
    <col min="7426" max="7426" width="9.140625" style="247"/>
    <col min="7427" max="7427" width="16.5703125" style="247" customWidth="1"/>
    <col min="7428" max="7428" width="5.85546875" style="247" customWidth="1"/>
    <col min="7429" max="7429" width="4.7109375" style="247" customWidth="1"/>
    <col min="7430" max="7430" width="17.42578125" style="247" customWidth="1"/>
    <col min="7431" max="7431" width="17.28515625" style="247" customWidth="1"/>
    <col min="7432" max="7432" width="11.7109375" style="247" customWidth="1"/>
    <col min="7433" max="7433" width="9.140625" style="247"/>
    <col min="7434" max="7434" width="16.28515625" style="247" customWidth="1"/>
    <col min="7435" max="7680" width="9.140625" style="247"/>
    <col min="7681" max="7681" width="4.28515625" style="247" customWidth="1"/>
    <col min="7682" max="7682" width="9.140625" style="247"/>
    <col min="7683" max="7683" width="16.5703125" style="247" customWidth="1"/>
    <col min="7684" max="7684" width="5.85546875" style="247" customWidth="1"/>
    <col min="7685" max="7685" width="4.7109375" style="247" customWidth="1"/>
    <col min="7686" max="7686" width="17.42578125" style="247" customWidth="1"/>
    <col min="7687" max="7687" width="17.28515625" style="247" customWidth="1"/>
    <col min="7688" max="7688" width="11.7109375" style="247" customWidth="1"/>
    <col min="7689" max="7689" width="9.140625" style="247"/>
    <col min="7690" max="7690" width="16.28515625" style="247" customWidth="1"/>
    <col min="7691" max="7936" width="9.140625" style="247"/>
    <col min="7937" max="7937" width="4.28515625" style="247" customWidth="1"/>
    <col min="7938" max="7938" width="9.140625" style="247"/>
    <col min="7939" max="7939" width="16.5703125" style="247" customWidth="1"/>
    <col min="7940" max="7940" width="5.85546875" style="247" customWidth="1"/>
    <col min="7941" max="7941" width="4.7109375" style="247" customWidth="1"/>
    <col min="7942" max="7942" width="17.42578125" style="247" customWidth="1"/>
    <col min="7943" max="7943" width="17.28515625" style="247" customWidth="1"/>
    <col min="7944" max="7944" width="11.7109375" style="247" customWidth="1"/>
    <col min="7945" max="7945" width="9.140625" style="247"/>
    <col min="7946" max="7946" width="16.28515625" style="247" customWidth="1"/>
    <col min="7947" max="8192" width="9.140625" style="247"/>
    <col min="8193" max="8193" width="4.28515625" style="247" customWidth="1"/>
    <col min="8194" max="8194" width="9.140625" style="247"/>
    <col min="8195" max="8195" width="16.5703125" style="247" customWidth="1"/>
    <col min="8196" max="8196" width="5.85546875" style="247" customWidth="1"/>
    <col min="8197" max="8197" width="4.7109375" style="247" customWidth="1"/>
    <col min="8198" max="8198" width="17.42578125" style="247" customWidth="1"/>
    <col min="8199" max="8199" width="17.28515625" style="247" customWidth="1"/>
    <col min="8200" max="8200" width="11.7109375" style="247" customWidth="1"/>
    <col min="8201" max="8201" width="9.140625" style="247"/>
    <col min="8202" max="8202" width="16.28515625" style="247" customWidth="1"/>
    <col min="8203" max="8448" width="9.140625" style="247"/>
    <col min="8449" max="8449" width="4.28515625" style="247" customWidth="1"/>
    <col min="8450" max="8450" width="9.140625" style="247"/>
    <col min="8451" max="8451" width="16.5703125" style="247" customWidth="1"/>
    <col min="8452" max="8452" width="5.85546875" style="247" customWidth="1"/>
    <col min="8453" max="8453" width="4.7109375" style="247" customWidth="1"/>
    <col min="8454" max="8454" width="17.42578125" style="247" customWidth="1"/>
    <col min="8455" max="8455" width="17.28515625" style="247" customWidth="1"/>
    <col min="8456" max="8456" width="11.7109375" style="247" customWidth="1"/>
    <col min="8457" max="8457" width="9.140625" style="247"/>
    <col min="8458" max="8458" width="16.28515625" style="247" customWidth="1"/>
    <col min="8459" max="8704" width="9.140625" style="247"/>
    <col min="8705" max="8705" width="4.28515625" style="247" customWidth="1"/>
    <col min="8706" max="8706" width="9.140625" style="247"/>
    <col min="8707" max="8707" width="16.5703125" style="247" customWidth="1"/>
    <col min="8708" max="8708" width="5.85546875" style="247" customWidth="1"/>
    <col min="8709" max="8709" width="4.7109375" style="247" customWidth="1"/>
    <col min="8710" max="8710" width="17.42578125" style="247" customWidth="1"/>
    <col min="8711" max="8711" width="17.28515625" style="247" customWidth="1"/>
    <col min="8712" max="8712" width="11.7109375" style="247" customWidth="1"/>
    <col min="8713" max="8713" width="9.140625" style="247"/>
    <col min="8714" max="8714" width="16.28515625" style="247" customWidth="1"/>
    <col min="8715" max="8960" width="9.140625" style="247"/>
    <col min="8961" max="8961" width="4.28515625" style="247" customWidth="1"/>
    <col min="8962" max="8962" width="9.140625" style="247"/>
    <col min="8963" max="8963" width="16.5703125" style="247" customWidth="1"/>
    <col min="8964" max="8964" width="5.85546875" style="247" customWidth="1"/>
    <col min="8965" max="8965" width="4.7109375" style="247" customWidth="1"/>
    <col min="8966" max="8966" width="17.42578125" style="247" customWidth="1"/>
    <col min="8967" max="8967" width="17.28515625" style="247" customWidth="1"/>
    <col min="8968" max="8968" width="11.7109375" style="247" customWidth="1"/>
    <col min="8969" max="8969" width="9.140625" style="247"/>
    <col min="8970" max="8970" width="16.28515625" style="247" customWidth="1"/>
    <col min="8971" max="9216" width="9.140625" style="247"/>
    <col min="9217" max="9217" width="4.28515625" style="247" customWidth="1"/>
    <col min="9218" max="9218" width="9.140625" style="247"/>
    <col min="9219" max="9219" width="16.5703125" style="247" customWidth="1"/>
    <col min="9220" max="9220" width="5.85546875" style="247" customWidth="1"/>
    <col min="9221" max="9221" width="4.7109375" style="247" customWidth="1"/>
    <col min="9222" max="9222" width="17.42578125" style="247" customWidth="1"/>
    <col min="9223" max="9223" width="17.28515625" style="247" customWidth="1"/>
    <col min="9224" max="9224" width="11.7109375" style="247" customWidth="1"/>
    <col min="9225" max="9225" width="9.140625" style="247"/>
    <col min="9226" max="9226" width="16.28515625" style="247" customWidth="1"/>
    <col min="9227" max="9472" width="9.140625" style="247"/>
    <col min="9473" max="9473" width="4.28515625" style="247" customWidth="1"/>
    <col min="9474" max="9474" width="9.140625" style="247"/>
    <col min="9475" max="9475" width="16.5703125" style="247" customWidth="1"/>
    <col min="9476" max="9476" width="5.85546875" style="247" customWidth="1"/>
    <col min="9477" max="9477" width="4.7109375" style="247" customWidth="1"/>
    <col min="9478" max="9478" width="17.42578125" style="247" customWidth="1"/>
    <col min="9479" max="9479" width="17.28515625" style="247" customWidth="1"/>
    <col min="9480" max="9480" width="11.7109375" style="247" customWidth="1"/>
    <col min="9481" max="9481" width="9.140625" style="247"/>
    <col min="9482" max="9482" width="16.28515625" style="247" customWidth="1"/>
    <col min="9483" max="9728" width="9.140625" style="247"/>
    <col min="9729" max="9729" width="4.28515625" style="247" customWidth="1"/>
    <col min="9730" max="9730" width="9.140625" style="247"/>
    <col min="9731" max="9731" width="16.5703125" style="247" customWidth="1"/>
    <col min="9732" max="9732" width="5.85546875" style="247" customWidth="1"/>
    <col min="9733" max="9733" width="4.7109375" style="247" customWidth="1"/>
    <col min="9734" max="9734" width="17.42578125" style="247" customWidth="1"/>
    <col min="9735" max="9735" width="17.28515625" style="247" customWidth="1"/>
    <col min="9736" max="9736" width="11.7109375" style="247" customWidth="1"/>
    <col min="9737" max="9737" width="9.140625" style="247"/>
    <col min="9738" max="9738" width="16.28515625" style="247" customWidth="1"/>
    <col min="9739" max="9984" width="9.140625" style="247"/>
    <col min="9985" max="9985" width="4.28515625" style="247" customWidth="1"/>
    <col min="9986" max="9986" width="9.140625" style="247"/>
    <col min="9987" max="9987" width="16.5703125" style="247" customWidth="1"/>
    <col min="9988" max="9988" width="5.85546875" style="247" customWidth="1"/>
    <col min="9989" max="9989" width="4.7109375" style="247" customWidth="1"/>
    <col min="9990" max="9990" width="17.42578125" style="247" customWidth="1"/>
    <col min="9991" max="9991" width="17.28515625" style="247" customWidth="1"/>
    <col min="9992" max="9992" width="11.7109375" style="247" customWidth="1"/>
    <col min="9993" max="9993" width="9.140625" style="247"/>
    <col min="9994" max="9994" width="16.28515625" style="247" customWidth="1"/>
    <col min="9995" max="10240" width="9.140625" style="247"/>
    <col min="10241" max="10241" width="4.28515625" style="247" customWidth="1"/>
    <col min="10242" max="10242" width="9.140625" style="247"/>
    <col min="10243" max="10243" width="16.5703125" style="247" customWidth="1"/>
    <col min="10244" max="10244" width="5.85546875" style="247" customWidth="1"/>
    <col min="10245" max="10245" width="4.7109375" style="247" customWidth="1"/>
    <col min="10246" max="10246" width="17.42578125" style="247" customWidth="1"/>
    <col min="10247" max="10247" width="17.28515625" style="247" customWidth="1"/>
    <col min="10248" max="10248" width="11.7109375" style="247" customWidth="1"/>
    <col min="10249" max="10249" width="9.140625" style="247"/>
    <col min="10250" max="10250" width="16.28515625" style="247" customWidth="1"/>
    <col min="10251" max="10496" width="9.140625" style="247"/>
    <col min="10497" max="10497" width="4.28515625" style="247" customWidth="1"/>
    <col min="10498" max="10498" width="9.140625" style="247"/>
    <col min="10499" max="10499" width="16.5703125" style="247" customWidth="1"/>
    <col min="10500" max="10500" width="5.85546875" style="247" customWidth="1"/>
    <col min="10501" max="10501" width="4.7109375" style="247" customWidth="1"/>
    <col min="10502" max="10502" width="17.42578125" style="247" customWidth="1"/>
    <col min="10503" max="10503" width="17.28515625" style="247" customWidth="1"/>
    <col min="10504" max="10504" width="11.7109375" style="247" customWidth="1"/>
    <col min="10505" max="10505" width="9.140625" style="247"/>
    <col min="10506" max="10506" width="16.28515625" style="247" customWidth="1"/>
    <col min="10507" max="10752" width="9.140625" style="247"/>
    <col min="10753" max="10753" width="4.28515625" style="247" customWidth="1"/>
    <col min="10754" max="10754" width="9.140625" style="247"/>
    <col min="10755" max="10755" width="16.5703125" style="247" customWidth="1"/>
    <col min="10756" max="10756" width="5.85546875" style="247" customWidth="1"/>
    <col min="10757" max="10757" width="4.7109375" style="247" customWidth="1"/>
    <col min="10758" max="10758" width="17.42578125" style="247" customWidth="1"/>
    <col min="10759" max="10759" width="17.28515625" style="247" customWidth="1"/>
    <col min="10760" max="10760" width="11.7109375" style="247" customWidth="1"/>
    <col min="10761" max="10761" width="9.140625" style="247"/>
    <col min="10762" max="10762" width="16.28515625" style="247" customWidth="1"/>
    <col min="10763" max="11008" width="9.140625" style="247"/>
    <col min="11009" max="11009" width="4.28515625" style="247" customWidth="1"/>
    <col min="11010" max="11010" width="9.140625" style="247"/>
    <col min="11011" max="11011" width="16.5703125" style="247" customWidth="1"/>
    <col min="11012" max="11012" width="5.85546875" style="247" customWidth="1"/>
    <col min="11013" max="11013" width="4.7109375" style="247" customWidth="1"/>
    <col min="11014" max="11014" width="17.42578125" style="247" customWidth="1"/>
    <col min="11015" max="11015" width="17.28515625" style="247" customWidth="1"/>
    <col min="11016" max="11016" width="11.7109375" style="247" customWidth="1"/>
    <col min="11017" max="11017" width="9.140625" style="247"/>
    <col min="11018" max="11018" width="16.28515625" style="247" customWidth="1"/>
    <col min="11019" max="11264" width="9.140625" style="247"/>
    <col min="11265" max="11265" width="4.28515625" style="247" customWidth="1"/>
    <col min="11266" max="11266" width="9.140625" style="247"/>
    <col min="11267" max="11267" width="16.5703125" style="247" customWidth="1"/>
    <col min="11268" max="11268" width="5.85546875" style="247" customWidth="1"/>
    <col min="11269" max="11269" width="4.7109375" style="247" customWidth="1"/>
    <col min="11270" max="11270" width="17.42578125" style="247" customWidth="1"/>
    <col min="11271" max="11271" width="17.28515625" style="247" customWidth="1"/>
    <col min="11272" max="11272" width="11.7109375" style="247" customWidth="1"/>
    <col min="11273" max="11273" width="9.140625" style="247"/>
    <col min="11274" max="11274" width="16.28515625" style="247" customWidth="1"/>
    <col min="11275" max="11520" width="9.140625" style="247"/>
    <col min="11521" max="11521" width="4.28515625" style="247" customWidth="1"/>
    <col min="11522" max="11522" width="9.140625" style="247"/>
    <col min="11523" max="11523" width="16.5703125" style="247" customWidth="1"/>
    <col min="11524" max="11524" width="5.85546875" style="247" customWidth="1"/>
    <col min="11525" max="11525" width="4.7109375" style="247" customWidth="1"/>
    <col min="11526" max="11526" width="17.42578125" style="247" customWidth="1"/>
    <col min="11527" max="11527" width="17.28515625" style="247" customWidth="1"/>
    <col min="11528" max="11528" width="11.7109375" style="247" customWidth="1"/>
    <col min="11529" max="11529" width="9.140625" style="247"/>
    <col min="11530" max="11530" width="16.28515625" style="247" customWidth="1"/>
    <col min="11531" max="11776" width="9.140625" style="247"/>
    <col min="11777" max="11777" width="4.28515625" style="247" customWidth="1"/>
    <col min="11778" max="11778" width="9.140625" style="247"/>
    <col min="11779" max="11779" width="16.5703125" style="247" customWidth="1"/>
    <col min="11780" max="11780" width="5.85546875" style="247" customWidth="1"/>
    <col min="11781" max="11781" width="4.7109375" style="247" customWidth="1"/>
    <col min="11782" max="11782" width="17.42578125" style="247" customWidth="1"/>
    <col min="11783" max="11783" width="17.28515625" style="247" customWidth="1"/>
    <col min="11784" max="11784" width="11.7109375" style="247" customWidth="1"/>
    <col min="11785" max="11785" width="9.140625" style="247"/>
    <col min="11786" max="11786" width="16.28515625" style="247" customWidth="1"/>
    <col min="11787" max="12032" width="9.140625" style="247"/>
    <col min="12033" max="12033" width="4.28515625" style="247" customWidth="1"/>
    <col min="12034" max="12034" width="9.140625" style="247"/>
    <col min="12035" max="12035" width="16.5703125" style="247" customWidth="1"/>
    <col min="12036" max="12036" width="5.85546875" style="247" customWidth="1"/>
    <col min="12037" max="12037" width="4.7109375" style="247" customWidth="1"/>
    <col min="12038" max="12038" width="17.42578125" style="247" customWidth="1"/>
    <col min="12039" max="12039" width="17.28515625" style="247" customWidth="1"/>
    <col min="12040" max="12040" width="11.7109375" style="247" customWidth="1"/>
    <col min="12041" max="12041" width="9.140625" style="247"/>
    <col min="12042" max="12042" width="16.28515625" style="247" customWidth="1"/>
    <col min="12043" max="12288" width="9.140625" style="247"/>
    <col min="12289" max="12289" width="4.28515625" style="247" customWidth="1"/>
    <col min="12290" max="12290" width="9.140625" style="247"/>
    <col min="12291" max="12291" width="16.5703125" style="247" customWidth="1"/>
    <col min="12292" max="12292" width="5.85546875" style="247" customWidth="1"/>
    <col min="12293" max="12293" width="4.7109375" style="247" customWidth="1"/>
    <col min="12294" max="12294" width="17.42578125" style="247" customWidth="1"/>
    <col min="12295" max="12295" width="17.28515625" style="247" customWidth="1"/>
    <col min="12296" max="12296" width="11.7109375" style="247" customWidth="1"/>
    <col min="12297" max="12297" width="9.140625" style="247"/>
    <col min="12298" max="12298" width="16.28515625" style="247" customWidth="1"/>
    <col min="12299" max="12544" width="9.140625" style="247"/>
    <col min="12545" max="12545" width="4.28515625" style="247" customWidth="1"/>
    <col min="12546" max="12546" width="9.140625" style="247"/>
    <col min="12547" max="12547" width="16.5703125" style="247" customWidth="1"/>
    <col min="12548" max="12548" width="5.85546875" style="247" customWidth="1"/>
    <col min="12549" max="12549" width="4.7109375" style="247" customWidth="1"/>
    <col min="12550" max="12550" width="17.42578125" style="247" customWidth="1"/>
    <col min="12551" max="12551" width="17.28515625" style="247" customWidth="1"/>
    <col min="12552" max="12552" width="11.7109375" style="247" customWidth="1"/>
    <col min="12553" max="12553" width="9.140625" style="247"/>
    <col min="12554" max="12554" width="16.28515625" style="247" customWidth="1"/>
    <col min="12555" max="12800" width="9.140625" style="247"/>
    <col min="12801" max="12801" width="4.28515625" style="247" customWidth="1"/>
    <col min="12802" max="12802" width="9.140625" style="247"/>
    <col min="12803" max="12803" width="16.5703125" style="247" customWidth="1"/>
    <col min="12804" max="12804" width="5.85546875" style="247" customWidth="1"/>
    <col min="12805" max="12805" width="4.7109375" style="247" customWidth="1"/>
    <col min="12806" max="12806" width="17.42578125" style="247" customWidth="1"/>
    <col min="12807" max="12807" width="17.28515625" style="247" customWidth="1"/>
    <col min="12808" max="12808" width="11.7109375" style="247" customWidth="1"/>
    <col min="12809" max="12809" width="9.140625" style="247"/>
    <col min="12810" max="12810" width="16.28515625" style="247" customWidth="1"/>
    <col min="12811" max="13056" width="9.140625" style="247"/>
    <col min="13057" max="13057" width="4.28515625" style="247" customWidth="1"/>
    <col min="13058" max="13058" width="9.140625" style="247"/>
    <col min="13059" max="13059" width="16.5703125" style="247" customWidth="1"/>
    <col min="13060" max="13060" width="5.85546875" style="247" customWidth="1"/>
    <col min="13061" max="13061" width="4.7109375" style="247" customWidth="1"/>
    <col min="13062" max="13062" width="17.42578125" style="247" customWidth="1"/>
    <col min="13063" max="13063" width="17.28515625" style="247" customWidth="1"/>
    <col min="13064" max="13064" width="11.7109375" style="247" customWidth="1"/>
    <col min="13065" max="13065" width="9.140625" style="247"/>
    <col min="13066" max="13066" width="16.28515625" style="247" customWidth="1"/>
    <col min="13067" max="13312" width="9.140625" style="247"/>
    <col min="13313" max="13313" width="4.28515625" style="247" customWidth="1"/>
    <col min="13314" max="13314" width="9.140625" style="247"/>
    <col min="13315" max="13315" width="16.5703125" style="247" customWidth="1"/>
    <col min="13316" max="13316" width="5.85546875" style="247" customWidth="1"/>
    <col min="13317" max="13317" width="4.7109375" style="247" customWidth="1"/>
    <col min="13318" max="13318" width="17.42578125" style="247" customWidth="1"/>
    <col min="13319" max="13319" width="17.28515625" style="247" customWidth="1"/>
    <col min="13320" max="13320" width="11.7109375" style="247" customWidth="1"/>
    <col min="13321" max="13321" width="9.140625" style="247"/>
    <col min="13322" max="13322" width="16.28515625" style="247" customWidth="1"/>
    <col min="13323" max="13568" width="9.140625" style="247"/>
    <col min="13569" max="13569" width="4.28515625" style="247" customWidth="1"/>
    <col min="13570" max="13570" width="9.140625" style="247"/>
    <col min="13571" max="13571" width="16.5703125" style="247" customWidth="1"/>
    <col min="13572" max="13572" width="5.85546875" style="247" customWidth="1"/>
    <col min="13573" max="13573" width="4.7109375" style="247" customWidth="1"/>
    <col min="13574" max="13574" width="17.42578125" style="247" customWidth="1"/>
    <col min="13575" max="13575" width="17.28515625" style="247" customWidth="1"/>
    <col min="13576" max="13576" width="11.7109375" style="247" customWidth="1"/>
    <col min="13577" max="13577" width="9.140625" style="247"/>
    <col min="13578" max="13578" width="16.28515625" style="247" customWidth="1"/>
    <col min="13579" max="13824" width="9.140625" style="247"/>
    <col min="13825" max="13825" width="4.28515625" style="247" customWidth="1"/>
    <col min="13826" max="13826" width="9.140625" style="247"/>
    <col min="13827" max="13827" width="16.5703125" style="247" customWidth="1"/>
    <col min="13828" max="13828" width="5.85546875" style="247" customWidth="1"/>
    <col min="13829" max="13829" width="4.7109375" style="247" customWidth="1"/>
    <col min="13830" max="13830" width="17.42578125" style="247" customWidth="1"/>
    <col min="13831" max="13831" width="17.28515625" style="247" customWidth="1"/>
    <col min="13832" max="13832" width="11.7109375" style="247" customWidth="1"/>
    <col min="13833" max="13833" width="9.140625" style="247"/>
    <col min="13834" max="13834" width="16.28515625" style="247" customWidth="1"/>
    <col min="13835" max="14080" width="9.140625" style="247"/>
    <col min="14081" max="14081" width="4.28515625" style="247" customWidth="1"/>
    <col min="14082" max="14082" width="9.140625" style="247"/>
    <col min="14083" max="14083" width="16.5703125" style="247" customWidth="1"/>
    <col min="14084" max="14084" width="5.85546875" style="247" customWidth="1"/>
    <col min="14085" max="14085" width="4.7109375" style="247" customWidth="1"/>
    <col min="14086" max="14086" width="17.42578125" style="247" customWidth="1"/>
    <col min="14087" max="14087" width="17.28515625" style="247" customWidth="1"/>
    <col min="14088" max="14088" width="11.7109375" style="247" customWidth="1"/>
    <col min="14089" max="14089" width="9.140625" style="247"/>
    <col min="14090" max="14090" width="16.28515625" style="247" customWidth="1"/>
    <col min="14091" max="14336" width="9.140625" style="247"/>
    <col min="14337" max="14337" width="4.28515625" style="247" customWidth="1"/>
    <col min="14338" max="14338" width="9.140625" style="247"/>
    <col min="14339" max="14339" width="16.5703125" style="247" customWidth="1"/>
    <col min="14340" max="14340" width="5.85546875" style="247" customWidth="1"/>
    <col min="14341" max="14341" width="4.7109375" style="247" customWidth="1"/>
    <col min="14342" max="14342" width="17.42578125" style="247" customWidth="1"/>
    <col min="14343" max="14343" width="17.28515625" style="247" customWidth="1"/>
    <col min="14344" max="14344" width="11.7109375" style="247" customWidth="1"/>
    <col min="14345" max="14345" width="9.140625" style="247"/>
    <col min="14346" max="14346" width="16.28515625" style="247" customWidth="1"/>
    <col min="14347" max="14592" width="9.140625" style="247"/>
    <col min="14593" max="14593" width="4.28515625" style="247" customWidth="1"/>
    <col min="14594" max="14594" width="9.140625" style="247"/>
    <col min="14595" max="14595" width="16.5703125" style="247" customWidth="1"/>
    <col min="14596" max="14596" width="5.85546875" style="247" customWidth="1"/>
    <col min="14597" max="14597" width="4.7109375" style="247" customWidth="1"/>
    <col min="14598" max="14598" width="17.42578125" style="247" customWidth="1"/>
    <col min="14599" max="14599" width="17.28515625" style="247" customWidth="1"/>
    <col min="14600" max="14600" width="11.7109375" style="247" customWidth="1"/>
    <col min="14601" max="14601" width="9.140625" style="247"/>
    <col min="14602" max="14602" width="16.28515625" style="247" customWidth="1"/>
    <col min="14603" max="14848" width="9.140625" style="247"/>
    <col min="14849" max="14849" width="4.28515625" style="247" customWidth="1"/>
    <col min="14850" max="14850" width="9.140625" style="247"/>
    <col min="14851" max="14851" width="16.5703125" style="247" customWidth="1"/>
    <col min="14852" max="14852" width="5.85546875" style="247" customWidth="1"/>
    <col min="14853" max="14853" width="4.7109375" style="247" customWidth="1"/>
    <col min="14854" max="14854" width="17.42578125" style="247" customWidth="1"/>
    <col min="14855" max="14855" width="17.28515625" style="247" customWidth="1"/>
    <col min="14856" max="14856" width="11.7109375" style="247" customWidth="1"/>
    <col min="14857" max="14857" width="9.140625" style="247"/>
    <col min="14858" max="14858" width="16.28515625" style="247" customWidth="1"/>
    <col min="14859" max="15104" width="9.140625" style="247"/>
    <col min="15105" max="15105" width="4.28515625" style="247" customWidth="1"/>
    <col min="15106" max="15106" width="9.140625" style="247"/>
    <col min="15107" max="15107" width="16.5703125" style="247" customWidth="1"/>
    <col min="15108" max="15108" width="5.85546875" style="247" customWidth="1"/>
    <col min="15109" max="15109" width="4.7109375" style="247" customWidth="1"/>
    <col min="15110" max="15110" width="17.42578125" style="247" customWidth="1"/>
    <col min="15111" max="15111" width="17.28515625" style="247" customWidth="1"/>
    <col min="15112" max="15112" width="11.7109375" style="247" customWidth="1"/>
    <col min="15113" max="15113" width="9.140625" style="247"/>
    <col min="15114" max="15114" width="16.28515625" style="247" customWidth="1"/>
    <col min="15115" max="15360" width="9.140625" style="247"/>
    <col min="15361" max="15361" width="4.28515625" style="247" customWidth="1"/>
    <col min="15362" max="15362" width="9.140625" style="247"/>
    <col min="15363" max="15363" width="16.5703125" style="247" customWidth="1"/>
    <col min="15364" max="15364" width="5.85546875" style="247" customWidth="1"/>
    <col min="15365" max="15365" width="4.7109375" style="247" customWidth="1"/>
    <col min="15366" max="15366" width="17.42578125" style="247" customWidth="1"/>
    <col min="15367" max="15367" width="17.28515625" style="247" customWidth="1"/>
    <col min="15368" max="15368" width="11.7109375" style="247" customWidth="1"/>
    <col min="15369" max="15369" width="9.140625" style="247"/>
    <col min="15370" max="15370" width="16.28515625" style="247" customWidth="1"/>
    <col min="15371" max="15616" width="9.140625" style="247"/>
    <col min="15617" max="15617" width="4.28515625" style="247" customWidth="1"/>
    <col min="15618" max="15618" width="9.140625" style="247"/>
    <col min="15619" max="15619" width="16.5703125" style="247" customWidth="1"/>
    <col min="15620" max="15620" width="5.85546875" style="247" customWidth="1"/>
    <col min="15621" max="15621" width="4.7109375" style="247" customWidth="1"/>
    <col min="15622" max="15622" width="17.42578125" style="247" customWidth="1"/>
    <col min="15623" max="15623" width="17.28515625" style="247" customWidth="1"/>
    <col min="15624" max="15624" width="11.7109375" style="247" customWidth="1"/>
    <col min="15625" max="15625" width="9.140625" style="247"/>
    <col min="15626" max="15626" width="16.28515625" style="247" customWidth="1"/>
    <col min="15627" max="15872" width="9.140625" style="247"/>
    <col min="15873" max="15873" width="4.28515625" style="247" customWidth="1"/>
    <col min="15874" max="15874" width="9.140625" style="247"/>
    <col min="15875" max="15875" width="16.5703125" style="247" customWidth="1"/>
    <col min="15876" max="15876" width="5.85546875" style="247" customWidth="1"/>
    <col min="15877" max="15877" width="4.7109375" style="247" customWidth="1"/>
    <col min="15878" max="15878" width="17.42578125" style="247" customWidth="1"/>
    <col min="15879" max="15879" width="17.28515625" style="247" customWidth="1"/>
    <col min="15880" max="15880" width="11.7109375" style="247" customWidth="1"/>
    <col min="15881" max="15881" width="9.140625" style="247"/>
    <col min="15882" max="15882" width="16.28515625" style="247" customWidth="1"/>
    <col min="15883" max="16128" width="9.140625" style="247"/>
    <col min="16129" max="16129" width="4.28515625" style="247" customWidth="1"/>
    <col min="16130" max="16130" width="9.140625" style="247"/>
    <col min="16131" max="16131" width="16.5703125" style="247" customWidth="1"/>
    <col min="16132" max="16132" width="5.85546875" style="247" customWidth="1"/>
    <col min="16133" max="16133" width="4.7109375" style="247" customWidth="1"/>
    <col min="16134" max="16134" width="17.42578125" style="247" customWidth="1"/>
    <col min="16135" max="16135" width="17.28515625" style="247" customWidth="1"/>
    <col min="16136" max="16136" width="11.7109375" style="247" customWidth="1"/>
    <col min="16137" max="16137" width="9.140625" style="247"/>
    <col min="16138" max="16138" width="16.28515625" style="247" customWidth="1"/>
    <col min="16139" max="16384" width="9.140625" style="247"/>
  </cols>
  <sheetData>
    <row r="1" spans="1:8" ht="18.75" customHeight="1" x14ac:dyDescent="0.25">
      <c r="A1"/>
      <c r="B1"/>
      <c r="C1"/>
      <c r="D1"/>
      <c r="E1"/>
      <c r="F1" s="218"/>
      <c r="G1"/>
      <c r="H1" s="263" t="s">
        <v>997</v>
      </c>
    </row>
    <row r="2" spans="1:8" x14ac:dyDescent="0.2">
      <c r="A2"/>
      <c r="B2"/>
      <c r="C2"/>
      <c r="D2"/>
      <c r="E2"/>
      <c r="F2" s="218"/>
      <c r="G2" s="219"/>
      <c r="H2" s="219"/>
    </row>
    <row r="3" spans="1:8" ht="33" customHeight="1" x14ac:dyDescent="0.2">
      <c r="A3" s="1400" t="s">
        <v>998</v>
      </c>
      <c r="B3" s="1400"/>
      <c r="C3" s="1400"/>
      <c r="D3" s="1400"/>
      <c r="E3" s="1400"/>
      <c r="F3" s="1400"/>
      <c r="G3" s="1400"/>
      <c r="H3" s="1400"/>
    </row>
    <row r="4" spans="1:8" ht="13.5" thickBot="1" x14ac:dyDescent="0.25">
      <c r="A4" s="249"/>
      <c r="B4" s="249"/>
      <c r="C4" s="249"/>
      <c r="D4" s="249"/>
      <c r="E4" s="249"/>
      <c r="F4" s="250"/>
      <c r="G4" s="249"/>
      <c r="H4" s="249"/>
    </row>
    <row r="5" spans="1:8" ht="19.5" customHeight="1" thickBot="1" x14ac:dyDescent="0.25">
      <c r="A5" s="251" t="s">
        <v>546</v>
      </c>
      <c r="B5" s="1403" t="s">
        <v>90</v>
      </c>
      <c r="C5" s="1404"/>
      <c r="D5" s="252" t="s">
        <v>72</v>
      </c>
      <c r="E5" s="253" t="s">
        <v>574</v>
      </c>
      <c r="F5" s="252" t="s">
        <v>547</v>
      </c>
      <c r="G5" s="252" t="s">
        <v>548</v>
      </c>
      <c r="H5" s="255" t="s">
        <v>549</v>
      </c>
    </row>
    <row r="6" spans="1:8" s="847" customFormat="1" ht="18" customHeight="1" thickTop="1" x14ac:dyDescent="0.2">
      <c r="A6" s="842">
        <v>1</v>
      </c>
      <c r="B6" s="1405" t="s">
        <v>80</v>
      </c>
      <c r="C6" s="1406"/>
      <c r="D6" s="843" t="s">
        <v>92</v>
      </c>
      <c r="E6" s="844" t="s">
        <v>81</v>
      </c>
      <c r="F6" s="845">
        <v>203705609.28</v>
      </c>
      <c r="G6" s="845">
        <v>203705609.28</v>
      </c>
      <c r="H6" s="846">
        <v>0</v>
      </c>
    </row>
    <row r="7" spans="1:8" s="847" customFormat="1" ht="18" customHeight="1" x14ac:dyDescent="0.2">
      <c r="A7" s="848">
        <v>2</v>
      </c>
      <c r="B7" s="1401" t="s">
        <v>93</v>
      </c>
      <c r="C7" s="1402"/>
      <c r="D7" s="843" t="s">
        <v>94</v>
      </c>
      <c r="E7" s="844" t="s">
        <v>81</v>
      </c>
      <c r="F7" s="845">
        <v>80000</v>
      </c>
      <c r="G7" s="845">
        <v>80000</v>
      </c>
      <c r="H7" s="846">
        <v>0</v>
      </c>
    </row>
    <row r="8" spans="1:8" s="847" customFormat="1" ht="18" customHeight="1" x14ac:dyDescent="0.2">
      <c r="A8" s="842">
        <v>3</v>
      </c>
      <c r="B8" s="1401" t="s">
        <v>217</v>
      </c>
      <c r="C8" s="1402"/>
      <c r="D8" s="849" t="s">
        <v>95</v>
      </c>
      <c r="E8" s="844" t="s">
        <v>81</v>
      </c>
      <c r="F8" s="845">
        <v>877456.08</v>
      </c>
      <c r="G8" s="845">
        <v>877456.08</v>
      </c>
      <c r="H8" s="846">
        <v>0</v>
      </c>
    </row>
    <row r="9" spans="1:8" s="847" customFormat="1" ht="18" customHeight="1" x14ac:dyDescent="0.2">
      <c r="A9" s="842">
        <v>4</v>
      </c>
      <c r="B9" s="1401" t="s">
        <v>96</v>
      </c>
      <c r="C9" s="1402"/>
      <c r="D9" s="849" t="s">
        <v>105</v>
      </c>
      <c r="E9" s="844" t="s">
        <v>81</v>
      </c>
      <c r="F9" s="845">
        <v>99577698.840000004</v>
      </c>
      <c r="G9" s="845">
        <v>99577698.840000004</v>
      </c>
      <c r="H9" s="846">
        <v>0</v>
      </c>
    </row>
    <row r="10" spans="1:8" s="847" customFormat="1" ht="18" customHeight="1" x14ac:dyDescent="0.2">
      <c r="A10" s="848">
        <v>5</v>
      </c>
      <c r="B10" s="1401" t="s">
        <v>85</v>
      </c>
      <c r="C10" s="1402"/>
      <c r="D10" s="849" t="s">
        <v>106</v>
      </c>
      <c r="E10" s="844" t="s">
        <v>81</v>
      </c>
      <c r="F10" s="845">
        <v>1483907323.28</v>
      </c>
      <c r="G10" s="845">
        <v>1483907323.28</v>
      </c>
      <c r="H10" s="846">
        <v>0</v>
      </c>
    </row>
    <row r="11" spans="1:8" s="847" customFormat="1" ht="26.25" customHeight="1" x14ac:dyDescent="0.2">
      <c r="A11" s="842">
        <v>6</v>
      </c>
      <c r="B11" s="1401" t="s">
        <v>305</v>
      </c>
      <c r="C11" s="1402"/>
      <c r="D11" s="849" t="s">
        <v>107</v>
      </c>
      <c r="E11" s="844" t="s">
        <v>81</v>
      </c>
      <c r="F11" s="845">
        <v>205363136.19999999</v>
      </c>
      <c r="G11" s="845">
        <v>205363136.19999999</v>
      </c>
      <c r="H11" s="846">
        <v>0</v>
      </c>
    </row>
    <row r="12" spans="1:8" s="847" customFormat="1" ht="18" customHeight="1" x14ac:dyDescent="0.2">
      <c r="A12" s="842">
        <v>7</v>
      </c>
      <c r="B12" s="1401" t="s">
        <v>108</v>
      </c>
      <c r="C12" s="1402"/>
      <c r="D12" s="850" t="s">
        <v>109</v>
      </c>
      <c r="E12" s="844" t="s">
        <v>81</v>
      </c>
      <c r="F12" s="845">
        <v>80957130.340000004</v>
      </c>
      <c r="G12" s="845">
        <v>80984860.340000004</v>
      </c>
      <c r="H12" s="846">
        <v>-27730</v>
      </c>
    </row>
    <row r="13" spans="1:8" s="847" customFormat="1" ht="18" customHeight="1" x14ac:dyDescent="0.2">
      <c r="A13" s="848">
        <v>8</v>
      </c>
      <c r="B13" s="1401" t="s">
        <v>584</v>
      </c>
      <c r="C13" s="1402"/>
      <c r="D13" s="850" t="s">
        <v>318</v>
      </c>
      <c r="E13" s="844" t="s">
        <v>81</v>
      </c>
      <c r="F13" s="845">
        <v>1252875</v>
      </c>
      <c r="G13" s="845">
        <v>1252875</v>
      </c>
      <c r="H13" s="846">
        <v>0</v>
      </c>
    </row>
    <row r="14" spans="1:8" s="847" customFormat="1" ht="18" customHeight="1" x14ac:dyDescent="0.2">
      <c r="A14" s="842">
        <v>9</v>
      </c>
      <c r="B14" s="1401" t="s">
        <v>51</v>
      </c>
      <c r="C14" s="1402"/>
      <c r="D14" s="849" t="s">
        <v>110</v>
      </c>
      <c r="E14" s="844" t="s">
        <v>81</v>
      </c>
      <c r="F14" s="845">
        <v>31805382</v>
      </c>
      <c r="G14" s="845">
        <v>31805382</v>
      </c>
      <c r="H14" s="846">
        <v>0</v>
      </c>
    </row>
    <row r="15" spans="1:8" s="847" customFormat="1" ht="18.75" customHeight="1" x14ac:dyDescent="0.2">
      <c r="A15" s="842">
        <v>10</v>
      </c>
      <c r="B15" s="1401" t="s">
        <v>218</v>
      </c>
      <c r="C15" s="1402"/>
      <c r="D15" s="851" t="s">
        <v>111</v>
      </c>
      <c r="E15" s="844" t="s">
        <v>81</v>
      </c>
      <c r="F15" s="845">
        <v>534430</v>
      </c>
      <c r="G15" s="845">
        <v>534430</v>
      </c>
      <c r="H15" s="846">
        <v>0</v>
      </c>
    </row>
    <row r="16" spans="1:8" s="847" customFormat="1" ht="18" customHeight="1" x14ac:dyDescent="0.2">
      <c r="A16" s="848">
        <v>11</v>
      </c>
      <c r="B16" s="1401" t="s">
        <v>219</v>
      </c>
      <c r="C16" s="1402"/>
      <c r="D16" s="843" t="s">
        <v>112</v>
      </c>
      <c r="E16" s="844" t="s">
        <v>84</v>
      </c>
      <c r="F16" s="845">
        <v>827277</v>
      </c>
      <c r="G16" s="845">
        <v>827277</v>
      </c>
      <c r="H16" s="846">
        <v>0</v>
      </c>
    </row>
    <row r="17" spans="1:8" s="847" customFormat="1" ht="18" customHeight="1" x14ac:dyDescent="0.2">
      <c r="A17" s="842">
        <v>12</v>
      </c>
      <c r="B17" s="1401" t="s">
        <v>220</v>
      </c>
      <c r="C17" s="1402"/>
      <c r="D17" s="849" t="s">
        <v>113</v>
      </c>
      <c r="E17" s="852" t="s">
        <v>84</v>
      </c>
      <c r="F17" s="845">
        <v>2214802303.5300002</v>
      </c>
      <c r="G17" s="845">
        <v>2214802303.5300002</v>
      </c>
      <c r="H17" s="846">
        <v>0</v>
      </c>
    </row>
    <row r="18" spans="1:8" s="847" customFormat="1" ht="18" customHeight="1" x14ac:dyDescent="0.2">
      <c r="A18" s="842">
        <v>13</v>
      </c>
      <c r="B18" s="1401" t="s">
        <v>612</v>
      </c>
      <c r="C18" s="1402"/>
      <c r="D18" s="850" t="s">
        <v>613</v>
      </c>
      <c r="E18" s="844" t="s">
        <v>84</v>
      </c>
      <c r="F18" s="845">
        <v>2029827873.3399999</v>
      </c>
      <c r="G18" s="845">
        <v>2029827873.3399999</v>
      </c>
      <c r="H18" s="846">
        <v>0</v>
      </c>
    </row>
    <row r="19" spans="1:8" s="847" customFormat="1" ht="18.75" customHeight="1" x14ac:dyDescent="0.2">
      <c r="A19" s="848">
        <v>14</v>
      </c>
      <c r="B19" s="1401" t="s">
        <v>550</v>
      </c>
      <c r="C19" s="1402"/>
      <c r="D19" s="850" t="s">
        <v>551</v>
      </c>
      <c r="E19" s="844" t="s">
        <v>84</v>
      </c>
      <c r="F19" s="845">
        <v>2868738</v>
      </c>
      <c r="G19" s="845">
        <v>2868738</v>
      </c>
      <c r="H19" s="846">
        <v>0</v>
      </c>
    </row>
    <row r="20" spans="1:8" s="847" customFormat="1" ht="26.25" customHeight="1" x14ac:dyDescent="0.2">
      <c r="A20" s="842">
        <v>15</v>
      </c>
      <c r="B20" s="1401" t="s">
        <v>221</v>
      </c>
      <c r="C20" s="1402"/>
      <c r="D20" s="850" t="s">
        <v>114</v>
      </c>
      <c r="E20" s="844" t="s">
        <v>79</v>
      </c>
      <c r="F20" s="845">
        <v>2443517624.4499998</v>
      </c>
      <c r="G20" s="845">
        <v>2443517624.4499998</v>
      </c>
      <c r="H20" s="846">
        <v>0</v>
      </c>
    </row>
    <row r="21" spans="1:8" s="847" customFormat="1" ht="18.75" customHeight="1" x14ac:dyDescent="0.2">
      <c r="A21" s="842">
        <v>16</v>
      </c>
      <c r="B21" s="1401" t="s">
        <v>552</v>
      </c>
      <c r="C21" s="1402"/>
      <c r="D21" s="850" t="s">
        <v>553</v>
      </c>
      <c r="E21" s="852" t="s">
        <v>84</v>
      </c>
      <c r="F21" s="845">
        <v>173851012.18000001</v>
      </c>
      <c r="G21" s="845">
        <v>173851012.18000001</v>
      </c>
      <c r="H21" s="846">
        <v>0</v>
      </c>
    </row>
    <row r="22" spans="1:8" s="847" customFormat="1" ht="18.75" customHeight="1" x14ac:dyDescent="0.2">
      <c r="A22" s="848">
        <v>17</v>
      </c>
      <c r="B22" s="1401" t="s">
        <v>58</v>
      </c>
      <c r="C22" s="1402"/>
      <c r="D22" s="850" t="s">
        <v>59</v>
      </c>
      <c r="E22" s="852" t="s">
        <v>84</v>
      </c>
      <c r="F22" s="845">
        <v>46899152.149999999</v>
      </c>
      <c r="G22" s="845">
        <v>46899152.149999999</v>
      </c>
      <c r="H22" s="846">
        <v>0</v>
      </c>
    </row>
    <row r="23" spans="1:8" s="847" customFormat="1" ht="18.75" customHeight="1" x14ac:dyDescent="0.2">
      <c r="A23" s="842">
        <v>18</v>
      </c>
      <c r="B23" s="1401" t="s">
        <v>60</v>
      </c>
      <c r="C23" s="1402"/>
      <c r="D23" s="850" t="s">
        <v>61</v>
      </c>
      <c r="E23" s="852" t="s">
        <v>84</v>
      </c>
      <c r="F23" s="845">
        <v>57040</v>
      </c>
      <c r="G23" s="845">
        <v>57040</v>
      </c>
      <c r="H23" s="846">
        <v>0</v>
      </c>
    </row>
    <row r="24" spans="1:8" s="847" customFormat="1" ht="18.75" customHeight="1" x14ac:dyDescent="0.2">
      <c r="A24" s="842">
        <v>19</v>
      </c>
      <c r="B24" s="1401" t="s">
        <v>62</v>
      </c>
      <c r="C24" s="1402"/>
      <c r="D24" s="850" t="s">
        <v>63</v>
      </c>
      <c r="E24" s="852" t="s">
        <v>84</v>
      </c>
      <c r="F24" s="845">
        <v>877456.08</v>
      </c>
      <c r="G24" s="845">
        <v>877456.08</v>
      </c>
      <c r="H24" s="846">
        <v>0</v>
      </c>
    </row>
    <row r="25" spans="1:8" s="847" customFormat="1" ht="18.75" customHeight="1" x14ac:dyDescent="0.2">
      <c r="A25" s="848">
        <v>20</v>
      </c>
      <c r="B25" s="1401" t="s">
        <v>64</v>
      </c>
      <c r="C25" s="1402"/>
      <c r="D25" s="850" t="s">
        <v>65</v>
      </c>
      <c r="E25" s="852" t="s">
        <v>84</v>
      </c>
      <c r="F25" s="845">
        <v>35812582</v>
      </c>
      <c r="G25" s="845">
        <v>35812582</v>
      </c>
      <c r="H25" s="846">
        <v>0</v>
      </c>
    </row>
    <row r="26" spans="1:8" s="847" customFormat="1" ht="18.75" customHeight="1" x14ac:dyDescent="0.2">
      <c r="A26" s="848">
        <v>21</v>
      </c>
      <c r="B26" s="1401" t="s">
        <v>66</v>
      </c>
      <c r="C26" s="1402"/>
      <c r="D26" s="849" t="s">
        <v>67</v>
      </c>
      <c r="E26" s="852" t="s">
        <v>84</v>
      </c>
      <c r="F26" s="845">
        <v>282387029.64999998</v>
      </c>
      <c r="G26" s="845">
        <v>282387029.64999998</v>
      </c>
      <c r="H26" s="853">
        <v>0</v>
      </c>
    </row>
    <row r="27" spans="1:8" s="847" customFormat="1" ht="18" customHeight="1" x14ac:dyDescent="0.2">
      <c r="A27" s="842">
        <v>22</v>
      </c>
      <c r="B27" s="1401" t="s">
        <v>554</v>
      </c>
      <c r="C27" s="1402"/>
      <c r="D27" s="854" t="s">
        <v>68</v>
      </c>
      <c r="E27" s="855" t="s">
        <v>84</v>
      </c>
      <c r="F27" s="856">
        <v>126818875.37</v>
      </c>
      <c r="G27" s="856">
        <v>126818875.37</v>
      </c>
      <c r="H27" s="846">
        <v>0</v>
      </c>
    </row>
    <row r="28" spans="1:8" s="847" customFormat="1" ht="18.75" customHeight="1" x14ac:dyDescent="0.2">
      <c r="A28" s="848">
        <v>23</v>
      </c>
      <c r="B28" s="1401" t="s">
        <v>69</v>
      </c>
      <c r="C28" s="1402"/>
      <c r="D28" s="850" t="s">
        <v>70</v>
      </c>
      <c r="E28" s="852" t="s">
        <v>84</v>
      </c>
      <c r="F28" s="845">
        <v>80957130.340000004</v>
      </c>
      <c r="G28" s="845">
        <v>80957130.340000004</v>
      </c>
      <c r="H28" s="846">
        <v>0</v>
      </c>
    </row>
    <row r="29" spans="1:8" s="847" customFormat="1" ht="18.75" customHeight="1" x14ac:dyDescent="0.2">
      <c r="A29" s="842">
        <v>24</v>
      </c>
      <c r="B29" s="1401" t="s">
        <v>614</v>
      </c>
      <c r="C29" s="1402"/>
      <c r="D29" s="850" t="s">
        <v>615</v>
      </c>
      <c r="E29" s="844" t="s">
        <v>84</v>
      </c>
      <c r="F29" s="845">
        <v>23832</v>
      </c>
      <c r="G29" s="845">
        <v>23832</v>
      </c>
      <c r="H29" s="846">
        <v>0</v>
      </c>
    </row>
    <row r="30" spans="1:8" s="847" customFormat="1" ht="18.75" customHeight="1" x14ac:dyDescent="0.2">
      <c r="A30" s="848">
        <v>25</v>
      </c>
      <c r="B30" s="1401" t="s">
        <v>115</v>
      </c>
      <c r="C30" s="1402"/>
      <c r="D30" s="851" t="s">
        <v>116</v>
      </c>
      <c r="E30" s="852" t="s">
        <v>81</v>
      </c>
      <c r="F30" s="845">
        <v>3453689.43</v>
      </c>
      <c r="G30" s="845">
        <v>3453689.43</v>
      </c>
      <c r="H30" s="846">
        <v>0</v>
      </c>
    </row>
    <row r="31" spans="1:8" s="847" customFormat="1" ht="26.25" customHeight="1" x14ac:dyDescent="0.2">
      <c r="A31" s="842">
        <v>26</v>
      </c>
      <c r="B31" s="1401" t="s">
        <v>555</v>
      </c>
      <c r="C31" s="1402"/>
      <c r="D31" s="857" t="s">
        <v>316</v>
      </c>
      <c r="E31" s="844" t="s">
        <v>84</v>
      </c>
      <c r="F31" s="856">
        <v>570225.47</v>
      </c>
      <c r="G31" s="856">
        <v>570225.47</v>
      </c>
      <c r="H31" s="858">
        <v>0</v>
      </c>
    </row>
    <row r="32" spans="1:8" s="847" customFormat="1" ht="18.75" customHeight="1" x14ac:dyDescent="0.2">
      <c r="A32" s="842">
        <v>27</v>
      </c>
      <c r="B32" s="1401" t="s">
        <v>315</v>
      </c>
      <c r="C32" s="1402"/>
      <c r="D32" s="851" t="s">
        <v>71</v>
      </c>
      <c r="E32" s="859" t="s">
        <v>84</v>
      </c>
      <c r="F32" s="845">
        <v>148888.48000000001</v>
      </c>
      <c r="G32" s="845">
        <v>148888.48000000001</v>
      </c>
      <c r="H32" s="846">
        <v>0</v>
      </c>
    </row>
    <row r="33" spans="1:15" s="847" customFormat="1" ht="26.25" customHeight="1" x14ac:dyDescent="0.2">
      <c r="A33" s="842">
        <v>28</v>
      </c>
      <c r="B33" s="1401" t="s">
        <v>222</v>
      </c>
      <c r="C33" s="1402"/>
      <c r="D33" s="850" t="s">
        <v>117</v>
      </c>
      <c r="E33" s="852" t="s">
        <v>84</v>
      </c>
      <c r="F33" s="845">
        <v>4003604179.3499999</v>
      </c>
      <c r="G33" s="845">
        <v>4003604179.3499999</v>
      </c>
      <c r="H33" s="846">
        <v>0</v>
      </c>
    </row>
    <row r="34" spans="1:15" s="847" customFormat="1" ht="26.25" customHeight="1" x14ac:dyDescent="0.2">
      <c r="A34" s="848">
        <v>29</v>
      </c>
      <c r="B34" s="1401" t="s">
        <v>223</v>
      </c>
      <c r="C34" s="1402"/>
      <c r="D34" s="850" t="s">
        <v>118</v>
      </c>
      <c r="E34" s="852" t="s">
        <v>84</v>
      </c>
      <c r="F34" s="845">
        <v>1140732979.47</v>
      </c>
      <c r="G34" s="845">
        <v>1140732979.47</v>
      </c>
      <c r="H34" s="846">
        <v>0</v>
      </c>
    </row>
    <row r="35" spans="1:15" s="847" customFormat="1" ht="18.75" customHeight="1" x14ac:dyDescent="0.2">
      <c r="A35" s="842">
        <v>30</v>
      </c>
      <c r="B35" s="1401" t="s">
        <v>224</v>
      </c>
      <c r="C35" s="1402"/>
      <c r="D35" s="851" t="s">
        <v>119</v>
      </c>
      <c r="E35" s="852" t="s">
        <v>84</v>
      </c>
      <c r="F35" s="845">
        <v>3189450.58</v>
      </c>
      <c r="G35" s="845">
        <v>3189450.58</v>
      </c>
      <c r="H35" s="846">
        <v>0</v>
      </c>
    </row>
    <row r="36" spans="1:15" s="847" customFormat="1" ht="18.75" customHeight="1" x14ac:dyDescent="0.2">
      <c r="A36" s="842">
        <v>31</v>
      </c>
      <c r="B36" s="1401" t="s">
        <v>556</v>
      </c>
      <c r="C36" s="1402"/>
      <c r="D36" s="850" t="s">
        <v>557</v>
      </c>
      <c r="E36" s="852" t="s">
        <v>81</v>
      </c>
      <c r="F36" s="845">
        <v>252460.64</v>
      </c>
      <c r="G36" s="845">
        <v>252460.64</v>
      </c>
      <c r="H36" s="846">
        <v>0</v>
      </c>
      <c r="O36" s="860"/>
    </row>
    <row r="37" spans="1:15" s="847" customFormat="1" ht="18.75" customHeight="1" x14ac:dyDescent="0.2">
      <c r="A37" s="848">
        <v>32</v>
      </c>
      <c r="B37" s="1401" t="s">
        <v>187</v>
      </c>
      <c r="C37" s="1402"/>
      <c r="D37" s="850" t="s">
        <v>188</v>
      </c>
      <c r="E37" s="852" t="s">
        <v>84</v>
      </c>
      <c r="F37" s="845">
        <v>30</v>
      </c>
      <c r="G37" s="845">
        <v>30</v>
      </c>
      <c r="H37" s="846">
        <v>0</v>
      </c>
    </row>
    <row r="38" spans="1:15" s="847" customFormat="1" ht="18.75" customHeight="1" x14ac:dyDescent="0.2">
      <c r="A38" s="842">
        <v>33</v>
      </c>
      <c r="B38" s="1401" t="s">
        <v>120</v>
      </c>
      <c r="C38" s="1402"/>
      <c r="D38" s="851" t="s">
        <v>121</v>
      </c>
      <c r="E38" s="844" t="s">
        <v>81</v>
      </c>
      <c r="F38" s="845">
        <v>12000</v>
      </c>
      <c r="G38" s="845">
        <v>12000</v>
      </c>
      <c r="H38" s="846">
        <v>0</v>
      </c>
    </row>
    <row r="39" spans="1:15" s="847" customFormat="1" ht="18.75" customHeight="1" thickBot="1" x14ac:dyDescent="0.25">
      <c r="A39" s="861">
        <v>34</v>
      </c>
      <c r="B39" s="1407" t="s">
        <v>122</v>
      </c>
      <c r="C39" s="1408"/>
      <c r="D39" s="862" t="s">
        <v>123</v>
      </c>
      <c r="E39" s="863" t="s">
        <v>84</v>
      </c>
      <c r="F39" s="864">
        <v>16268751.109999999</v>
      </c>
      <c r="G39" s="864">
        <v>16268751.109999999</v>
      </c>
      <c r="H39" s="865">
        <v>0</v>
      </c>
    </row>
    <row r="40" spans="1:15" s="256" customFormat="1" ht="18.75" customHeight="1" x14ac:dyDescent="0.25">
      <c r="A40"/>
      <c r="B40"/>
      <c r="C40"/>
      <c r="D40"/>
      <c r="E40"/>
      <c r="F40" s="218"/>
      <c r="G40"/>
      <c r="H40" s="263" t="s">
        <v>999</v>
      </c>
    </row>
    <row r="41" spans="1:15" s="256" customFormat="1" ht="10.5" customHeight="1" x14ac:dyDescent="0.2">
      <c r="A41"/>
      <c r="B41"/>
      <c r="C41"/>
      <c r="D41"/>
      <c r="E41"/>
      <c r="F41" s="218"/>
      <c r="G41" s="219"/>
      <c r="H41" s="219"/>
    </row>
    <row r="42" spans="1:15" s="256" customFormat="1" ht="27" customHeight="1" x14ac:dyDescent="0.2">
      <c r="A42" s="1400" t="s">
        <v>998</v>
      </c>
      <c r="B42" s="1400"/>
      <c r="C42" s="1400"/>
      <c r="D42" s="1400"/>
      <c r="E42" s="1400"/>
      <c r="F42" s="1400"/>
      <c r="G42" s="1400"/>
      <c r="H42" s="1400"/>
    </row>
    <row r="43" spans="1:15" s="256" customFormat="1" ht="10.5" customHeight="1" thickBot="1" x14ac:dyDescent="0.25">
      <c r="A43" s="249"/>
      <c r="B43" s="249"/>
      <c r="C43" s="249"/>
      <c r="D43" s="249"/>
      <c r="E43" s="249"/>
      <c r="F43" s="250"/>
      <c r="G43" s="249"/>
      <c r="H43" s="249"/>
    </row>
    <row r="44" spans="1:15" s="256" customFormat="1" ht="18.75" customHeight="1" thickBot="1" x14ac:dyDescent="0.25">
      <c r="A44" s="251" t="s">
        <v>546</v>
      </c>
      <c r="B44" s="1403" t="s">
        <v>90</v>
      </c>
      <c r="C44" s="1404"/>
      <c r="D44" s="252" t="s">
        <v>72</v>
      </c>
      <c r="E44" s="253" t="s">
        <v>574</v>
      </c>
      <c r="F44" s="252" t="s">
        <v>547</v>
      </c>
      <c r="G44" s="252" t="s">
        <v>548</v>
      </c>
      <c r="H44" s="255" t="s">
        <v>549</v>
      </c>
    </row>
    <row r="45" spans="1:15" s="847" customFormat="1" ht="18.75" customHeight="1" thickTop="1" x14ac:dyDescent="0.2">
      <c r="A45" s="842">
        <v>35</v>
      </c>
      <c r="B45" s="1409" t="s">
        <v>225</v>
      </c>
      <c r="C45" s="1410"/>
      <c r="D45" s="854" t="s">
        <v>124</v>
      </c>
      <c r="E45" s="855" t="s">
        <v>84</v>
      </c>
      <c r="F45" s="856">
        <v>8667701.5</v>
      </c>
      <c r="G45" s="856">
        <v>8667701.5</v>
      </c>
      <c r="H45" s="858">
        <v>0</v>
      </c>
    </row>
    <row r="46" spans="1:15" s="847" customFormat="1" ht="18.75" customHeight="1" x14ac:dyDescent="0.2">
      <c r="A46" s="842">
        <v>36</v>
      </c>
      <c r="B46" s="1401" t="s">
        <v>226</v>
      </c>
      <c r="C46" s="1402"/>
      <c r="D46" s="851" t="s">
        <v>125</v>
      </c>
      <c r="E46" s="859" t="s">
        <v>84</v>
      </c>
      <c r="F46" s="845">
        <v>5012590.3499999996</v>
      </c>
      <c r="G46" s="845">
        <v>5012590.3499999996</v>
      </c>
      <c r="H46" s="846">
        <v>0</v>
      </c>
    </row>
    <row r="47" spans="1:15" s="847" customFormat="1" ht="26.25" customHeight="1" x14ac:dyDescent="0.2">
      <c r="A47" s="842">
        <v>37</v>
      </c>
      <c r="B47" s="1401" t="s">
        <v>227</v>
      </c>
      <c r="C47" s="1402"/>
      <c r="D47" s="851" t="s">
        <v>126</v>
      </c>
      <c r="E47" s="859" t="s">
        <v>84</v>
      </c>
      <c r="F47" s="845">
        <v>0</v>
      </c>
      <c r="G47" s="845">
        <v>0</v>
      </c>
      <c r="H47" s="846">
        <v>0</v>
      </c>
    </row>
    <row r="48" spans="1:15" s="847" customFormat="1" ht="18.75" customHeight="1" x14ac:dyDescent="0.2">
      <c r="A48" s="848">
        <v>38</v>
      </c>
      <c r="B48" s="1401" t="s">
        <v>307</v>
      </c>
      <c r="C48" s="1402"/>
      <c r="D48" s="851" t="s">
        <v>228</v>
      </c>
      <c r="E48" s="852" t="s">
        <v>84</v>
      </c>
      <c r="F48" s="845">
        <v>0</v>
      </c>
      <c r="G48" s="845">
        <v>0</v>
      </c>
      <c r="H48" s="846">
        <v>0</v>
      </c>
    </row>
    <row r="49" spans="1:8" s="847" customFormat="1" ht="18.75" customHeight="1" x14ac:dyDescent="0.2">
      <c r="A49" s="842">
        <v>39</v>
      </c>
      <c r="B49" s="1401" t="s">
        <v>127</v>
      </c>
      <c r="C49" s="1402"/>
      <c r="D49" s="851" t="s">
        <v>128</v>
      </c>
      <c r="E49" s="852" t="s">
        <v>84</v>
      </c>
      <c r="F49" s="845">
        <v>77092115.719999999</v>
      </c>
      <c r="G49" s="845">
        <v>77092115.719999999</v>
      </c>
      <c r="H49" s="846">
        <v>0</v>
      </c>
    </row>
    <row r="50" spans="1:8" s="847" customFormat="1" ht="18.75" customHeight="1" x14ac:dyDescent="0.2">
      <c r="A50" s="842">
        <v>40</v>
      </c>
      <c r="B50" s="1401" t="s">
        <v>229</v>
      </c>
      <c r="C50" s="1402"/>
      <c r="D50" s="851" t="s">
        <v>129</v>
      </c>
      <c r="E50" s="852" t="s">
        <v>84</v>
      </c>
      <c r="F50" s="845">
        <v>29771763.289999999</v>
      </c>
      <c r="G50" s="845">
        <v>29771763.289999999</v>
      </c>
      <c r="H50" s="846">
        <v>0</v>
      </c>
    </row>
    <row r="51" spans="1:8" s="847" customFormat="1" ht="18.75" customHeight="1" x14ac:dyDescent="0.2">
      <c r="A51" s="848">
        <v>41</v>
      </c>
      <c r="B51" s="1401" t="s">
        <v>230</v>
      </c>
      <c r="C51" s="1402"/>
      <c r="D51" s="851" t="s">
        <v>130</v>
      </c>
      <c r="E51" s="852" t="s">
        <v>84</v>
      </c>
      <c r="F51" s="845">
        <v>15225901</v>
      </c>
      <c r="G51" s="845">
        <v>15225901</v>
      </c>
      <c r="H51" s="846">
        <v>0</v>
      </c>
    </row>
    <row r="52" spans="1:8" s="847" customFormat="1" ht="18.75" customHeight="1" x14ac:dyDescent="0.2">
      <c r="A52" s="842">
        <v>42</v>
      </c>
      <c r="B52" s="1401" t="s">
        <v>231</v>
      </c>
      <c r="C52" s="1402"/>
      <c r="D52" s="850" t="s">
        <v>131</v>
      </c>
      <c r="E52" s="852" t="s">
        <v>84</v>
      </c>
      <c r="F52" s="845">
        <v>7597</v>
      </c>
      <c r="G52" s="845">
        <v>7597</v>
      </c>
      <c r="H52" s="846">
        <v>0</v>
      </c>
    </row>
    <row r="53" spans="1:8" s="847" customFormat="1" ht="18.75" customHeight="1" x14ac:dyDescent="0.2">
      <c r="A53" s="842">
        <v>43</v>
      </c>
      <c r="B53" s="1401" t="s">
        <v>132</v>
      </c>
      <c r="C53" s="1402"/>
      <c r="D53" s="851" t="s">
        <v>180</v>
      </c>
      <c r="E53" s="852" t="s">
        <v>84</v>
      </c>
      <c r="F53" s="845">
        <v>0</v>
      </c>
      <c r="G53" s="845">
        <v>0</v>
      </c>
      <c r="H53" s="846">
        <v>0</v>
      </c>
    </row>
    <row r="54" spans="1:8" s="847" customFormat="1" ht="18.75" customHeight="1" x14ac:dyDescent="0.2">
      <c r="A54" s="848">
        <v>44</v>
      </c>
      <c r="B54" s="1401" t="s">
        <v>308</v>
      </c>
      <c r="C54" s="1402"/>
      <c r="D54" s="851" t="s">
        <v>181</v>
      </c>
      <c r="E54" s="852" t="s">
        <v>84</v>
      </c>
      <c r="F54" s="845">
        <v>5704067</v>
      </c>
      <c r="G54" s="845">
        <v>5704067</v>
      </c>
      <c r="H54" s="846">
        <v>0</v>
      </c>
    </row>
    <row r="55" spans="1:8" s="847" customFormat="1" ht="18.75" customHeight="1" x14ac:dyDescent="0.2">
      <c r="A55" s="842">
        <v>45</v>
      </c>
      <c r="B55" s="1401" t="s">
        <v>309</v>
      </c>
      <c r="C55" s="1402"/>
      <c r="D55" s="851" t="s">
        <v>310</v>
      </c>
      <c r="E55" s="852" t="s">
        <v>84</v>
      </c>
      <c r="F55" s="845">
        <v>2551534</v>
      </c>
      <c r="G55" s="845">
        <v>2551534</v>
      </c>
      <c r="H55" s="846">
        <v>0</v>
      </c>
    </row>
    <row r="56" spans="1:8" s="847" customFormat="1" ht="18.75" customHeight="1" x14ac:dyDescent="0.2">
      <c r="A56" s="842">
        <v>46</v>
      </c>
      <c r="B56" s="1401" t="s">
        <v>311</v>
      </c>
      <c r="C56" s="1402"/>
      <c r="D56" s="851" t="s">
        <v>189</v>
      </c>
      <c r="E56" s="852" t="s">
        <v>84</v>
      </c>
      <c r="F56" s="845">
        <v>0</v>
      </c>
      <c r="G56" s="845">
        <v>0</v>
      </c>
      <c r="H56" s="846">
        <v>0</v>
      </c>
    </row>
    <row r="57" spans="1:8" s="847" customFormat="1" ht="26.25" customHeight="1" x14ac:dyDescent="0.2">
      <c r="A57" s="848">
        <v>47</v>
      </c>
      <c r="B57" s="1401" t="s">
        <v>347</v>
      </c>
      <c r="C57" s="1402"/>
      <c r="D57" s="851" t="s">
        <v>182</v>
      </c>
      <c r="E57" s="859" t="s">
        <v>84</v>
      </c>
      <c r="F57" s="845">
        <v>1461083</v>
      </c>
      <c r="G57" s="845">
        <v>1461083</v>
      </c>
      <c r="H57" s="846">
        <v>0</v>
      </c>
    </row>
    <row r="58" spans="1:8" s="847" customFormat="1" ht="18.75" customHeight="1" x14ac:dyDescent="0.2">
      <c r="A58" s="842">
        <v>48</v>
      </c>
      <c r="B58" s="1401" t="s">
        <v>183</v>
      </c>
      <c r="C58" s="1402"/>
      <c r="D58" s="851" t="s">
        <v>184</v>
      </c>
      <c r="E58" s="852" t="s">
        <v>84</v>
      </c>
      <c r="F58" s="845">
        <v>180075.87</v>
      </c>
      <c r="G58" s="845">
        <v>180075.87</v>
      </c>
      <c r="H58" s="846">
        <v>0</v>
      </c>
    </row>
    <row r="59" spans="1:8" s="847" customFormat="1" ht="26.25" customHeight="1" x14ac:dyDescent="0.2">
      <c r="A59" s="842">
        <v>49</v>
      </c>
      <c r="B59" s="1401" t="s">
        <v>616</v>
      </c>
      <c r="C59" s="1402"/>
      <c r="D59" s="851" t="s">
        <v>232</v>
      </c>
      <c r="E59" s="852" t="s">
        <v>84</v>
      </c>
      <c r="F59" s="845">
        <v>0</v>
      </c>
      <c r="G59" s="845">
        <v>0</v>
      </c>
      <c r="H59" s="846">
        <v>0</v>
      </c>
    </row>
    <row r="60" spans="1:8" s="847" customFormat="1" ht="26.25" customHeight="1" x14ac:dyDescent="0.2">
      <c r="A60" s="848">
        <v>50</v>
      </c>
      <c r="B60" s="1401" t="s">
        <v>233</v>
      </c>
      <c r="C60" s="1402"/>
      <c r="D60" s="851" t="s">
        <v>173</v>
      </c>
      <c r="E60" s="852" t="s">
        <v>84</v>
      </c>
      <c r="F60" s="845">
        <v>7923982.8600000003</v>
      </c>
      <c r="G60" s="845">
        <v>7923982.8600000003</v>
      </c>
      <c r="H60" s="846">
        <v>0</v>
      </c>
    </row>
    <row r="61" spans="1:8" s="847" customFormat="1" ht="26.25" customHeight="1" x14ac:dyDescent="0.2">
      <c r="A61" s="842">
        <v>51</v>
      </c>
      <c r="B61" s="1401" t="s">
        <v>234</v>
      </c>
      <c r="C61" s="1402"/>
      <c r="D61" s="851" t="s">
        <v>174</v>
      </c>
      <c r="E61" s="852" t="s">
        <v>84</v>
      </c>
      <c r="F61" s="845">
        <v>134197.23000000001</v>
      </c>
      <c r="G61" s="845">
        <v>134197.23000000001</v>
      </c>
      <c r="H61" s="846">
        <v>0</v>
      </c>
    </row>
    <row r="62" spans="1:8" s="847" customFormat="1" ht="26.25" customHeight="1" x14ac:dyDescent="0.2">
      <c r="A62" s="842">
        <v>52</v>
      </c>
      <c r="B62" s="1401" t="s">
        <v>235</v>
      </c>
      <c r="C62" s="1402"/>
      <c r="D62" s="851" t="s">
        <v>175</v>
      </c>
      <c r="E62" s="852" t="s">
        <v>84</v>
      </c>
      <c r="F62" s="845">
        <v>45705</v>
      </c>
      <c r="G62" s="845">
        <v>45705</v>
      </c>
      <c r="H62" s="846">
        <v>0</v>
      </c>
    </row>
    <row r="63" spans="1:8" s="847" customFormat="1" ht="26.25" customHeight="1" x14ac:dyDescent="0.2">
      <c r="A63" s="848">
        <v>53</v>
      </c>
      <c r="B63" s="1401" t="s">
        <v>236</v>
      </c>
      <c r="C63" s="1402"/>
      <c r="D63" s="851" t="s">
        <v>176</v>
      </c>
      <c r="E63" s="852" t="s">
        <v>84</v>
      </c>
      <c r="F63" s="845">
        <v>20676409.399999999</v>
      </c>
      <c r="G63" s="845">
        <v>20676409.399999999</v>
      </c>
      <c r="H63" s="846">
        <v>0</v>
      </c>
    </row>
    <row r="64" spans="1:8" s="847" customFormat="1" ht="26.25" customHeight="1" x14ac:dyDescent="0.2">
      <c r="A64" s="842">
        <v>54</v>
      </c>
      <c r="B64" s="1401" t="s">
        <v>237</v>
      </c>
      <c r="C64" s="1402"/>
      <c r="D64" s="851" t="s">
        <v>177</v>
      </c>
      <c r="E64" s="852" t="s">
        <v>84</v>
      </c>
      <c r="F64" s="845">
        <v>0</v>
      </c>
      <c r="G64" s="845">
        <v>0</v>
      </c>
      <c r="H64" s="846">
        <v>0</v>
      </c>
    </row>
    <row r="65" spans="1:8" s="847" customFormat="1" ht="28.5" customHeight="1" x14ac:dyDescent="0.2">
      <c r="A65" s="842">
        <v>55</v>
      </c>
      <c r="B65" s="1401" t="s">
        <v>617</v>
      </c>
      <c r="C65" s="1402"/>
      <c r="D65" s="851" t="s">
        <v>618</v>
      </c>
      <c r="E65" s="852" t="s">
        <v>84</v>
      </c>
      <c r="F65" s="845">
        <v>0</v>
      </c>
      <c r="G65" s="845">
        <v>0</v>
      </c>
      <c r="H65" s="846">
        <v>0</v>
      </c>
    </row>
    <row r="66" spans="1:8" s="847" customFormat="1" ht="26.25" customHeight="1" x14ac:dyDescent="0.2">
      <c r="A66" s="848">
        <v>56</v>
      </c>
      <c r="B66" s="1401" t="s">
        <v>238</v>
      </c>
      <c r="C66" s="1402"/>
      <c r="D66" s="851" t="s">
        <v>14</v>
      </c>
      <c r="E66" s="852" t="s">
        <v>84</v>
      </c>
      <c r="F66" s="845">
        <v>1074169979.75</v>
      </c>
      <c r="G66" s="845">
        <v>1074169979.75</v>
      </c>
      <c r="H66" s="846">
        <v>0</v>
      </c>
    </row>
    <row r="67" spans="1:8" s="847" customFormat="1" ht="18.75" customHeight="1" x14ac:dyDescent="0.2">
      <c r="A67" s="848">
        <v>57</v>
      </c>
      <c r="B67" s="1401" t="s">
        <v>239</v>
      </c>
      <c r="C67" s="1402"/>
      <c r="D67" s="851" t="s">
        <v>15</v>
      </c>
      <c r="E67" s="852" t="s">
        <v>84</v>
      </c>
      <c r="F67" s="845">
        <v>73947003.909999996</v>
      </c>
      <c r="G67" s="845">
        <v>73947003.909999996</v>
      </c>
      <c r="H67" s="846">
        <v>0</v>
      </c>
    </row>
    <row r="68" spans="1:8" s="847" customFormat="1" ht="18.75" customHeight="1" x14ac:dyDescent="0.2">
      <c r="A68" s="842">
        <v>58</v>
      </c>
      <c r="B68" s="1401" t="s">
        <v>348</v>
      </c>
      <c r="C68" s="1402"/>
      <c r="D68" s="854" t="s">
        <v>341</v>
      </c>
      <c r="E68" s="844" t="s">
        <v>84</v>
      </c>
      <c r="F68" s="856">
        <v>541061.07999999996</v>
      </c>
      <c r="G68" s="856">
        <v>541061.07999999996</v>
      </c>
      <c r="H68" s="858">
        <v>0</v>
      </c>
    </row>
    <row r="69" spans="1:8" s="847" customFormat="1" ht="20.25" customHeight="1" x14ac:dyDescent="0.2">
      <c r="A69" s="848">
        <v>59</v>
      </c>
      <c r="B69" s="1401" t="s">
        <v>16</v>
      </c>
      <c r="C69" s="1402"/>
      <c r="D69" s="851" t="s">
        <v>17</v>
      </c>
      <c r="E69" s="859" t="s">
        <v>84</v>
      </c>
      <c r="F69" s="845">
        <v>52324.3</v>
      </c>
      <c r="G69" s="845">
        <v>52324.3</v>
      </c>
      <c r="H69" s="846">
        <v>0</v>
      </c>
    </row>
    <row r="70" spans="1:8" s="847" customFormat="1" ht="18.75" customHeight="1" x14ac:dyDescent="0.2">
      <c r="A70" s="842">
        <v>60</v>
      </c>
      <c r="B70" s="1401" t="s">
        <v>240</v>
      </c>
      <c r="C70" s="1402"/>
      <c r="D70" s="851" t="s">
        <v>185</v>
      </c>
      <c r="E70" s="859" t="s">
        <v>84</v>
      </c>
      <c r="F70" s="845">
        <v>4566350.8099999996</v>
      </c>
      <c r="G70" s="845">
        <v>4566350.8099999996</v>
      </c>
      <c r="H70" s="846">
        <v>0</v>
      </c>
    </row>
    <row r="71" spans="1:8" s="847" customFormat="1" ht="18.75" customHeight="1" x14ac:dyDescent="0.2">
      <c r="A71" s="842">
        <v>61</v>
      </c>
      <c r="B71" s="1401" t="s">
        <v>18</v>
      </c>
      <c r="C71" s="1402"/>
      <c r="D71" s="851" t="s">
        <v>19</v>
      </c>
      <c r="E71" s="859" t="s">
        <v>84</v>
      </c>
      <c r="F71" s="845">
        <v>9225216.3399999999</v>
      </c>
      <c r="G71" s="845">
        <v>9225216.3399999999</v>
      </c>
      <c r="H71" s="846">
        <v>0</v>
      </c>
    </row>
    <row r="72" spans="1:8" s="847" customFormat="1" ht="18.75" customHeight="1" x14ac:dyDescent="0.2">
      <c r="A72" s="848">
        <v>62</v>
      </c>
      <c r="B72" s="1401" t="s">
        <v>52</v>
      </c>
      <c r="C72" s="1402"/>
      <c r="D72" s="851" t="s">
        <v>53</v>
      </c>
      <c r="E72" s="859" t="s">
        <v>84</v>
      </c>
      <c r="F72" s="845">
        <v>63817580</v>
      </c>
      <c r="G72" s="845">
        <v>63817580</v>
      </c>
      <c r="H72" s="846">
        <v>0</v>
      </c>
    </row>
    <row r="73" spans="1:8" s="847" customFormat="1" ht="18.75" customHeight="1" x14ac:dyDescent="0.2">
      <c r="A73" s="848">
        <v>63</v>
      </c>
      <c r="B73" s="1401" t="s">
        <v>20</v>
      </c>
      <c r="C73" s="1402"/>
      <c r="D73" s="866" t="s">
        <v>21</v>
      </c>
      <c r="E73" s="867" t="s">
        <v>84</v>
      </c>
      <c r="F73" s="868">
        <v>1373499478.3900001</v>
      </c>
      <c r="G73" s="868">
        <v>1373499478.3900001</v>
      </c>
      <c r="H73" s="853">
        <v>0</v>
      </c>
    </row>
    <row r="74" spans="1:8" s="847" customFormat="1" ht="18.75" customHeight="1" thickBot="1" x14ac:dyDescent="0.25">
      <c r="A74" s="912">
        <v>64</v>
      </c>
      <c r="B74" s="1407" t="s">
        <v>22</v>
      </c>
      <c r="C74" s="1408"/>
      <c r="D74" s="862" t="s">
        <v>23</v>
      </c>
      <c r="E74" s="863" t="s">
        <v>84</v>
      </c>
      <c r="F74" s="864">
        <v>1090535362.0699999</v>
      </c>
      <c r="G74" s="864">
        <v>1090535362.0699999</v>
      </c>
      <c r="H74" s="865">
        <v>0</v>
      </c>
    </row>
    <row r="75" spans="1:8" s="847" customFormat="1" ht="18.75" customHeight="1" x14ac:dyDescent="0.2">
      <c r="A75" s="870"/>
      <c r="B75" s="871"/>
      <c r="C75" s="871"/>
      <c r="D75" s="872"/>
      <c r="E75" s="873"/>
      <c r="F75" s="860"/>
      <c r="G75" s="860"/>
      <c r="H75" s="860"/>
    </row>
    <row r="76" spans="1:8" s="847" customFormat="1" ht="18.75" customHeight="1" x14ac:dyDescent="0.2">
      <c r="A76" s="870"/>
      <c r="B76" s="871"/>
      <c r="C76" s="871"/>
      <c r="D76" s="872"/>
      <c r="E76" s="873"/>
      <c r="F76" s="860"/>
      <c r="G76" s="860"/>
      <c r="H76" s="860"/>
    </row>
    <row r="77" spans="1:8" s="256" customFormat="1" ht="18.75" customHeight="1" x14ac:dyDescent="0.25">
      <c r="A77"/>
      <c r="B77"/>
      <c r="C77"/>
      <c r="D77"/>
      <c r="E77"/>
      <c r="F77" s="218"/>
      <c r="G77"/>
      <c r="H77" s="263" t="s">
        <v>1000</v>
      </c>
    </row>
    <row r="78" spans="1:8" s="256" customFormat="1" ht="10.5" customHeight="1" x14ac:dyDescent="0.2">
      <c r="A78"/>
      <c r="B78"/>
      <c r="C78"/>
      <c r="D78"/>
      <c r="E78"/>
      <c r="F78" s="218"/>
      <c r="G78" s="219"/>
      <c r="H78" s="219"/>
    </row>
    <row r="79" spans="1:8" s="256" customFormat="1" ht="30.75" customHeight="1" x14ac:dyDescent="0.2">
      <c r="A79" s="1400" t="s">
        <v>998</v>
      </c>
      <c r="B79" s="1400"/>
      <c r="C79" s="1400"/>
      <c r="D79" s="1400"/>
      <c r="E79" s="1400"/>
      <c r="F79" s="1400"/>
      <c r="G79" s="1400"/>
      <c r="H79" s="1400"/>
    </row>
    <row r="80" spans="1:8" s="256" customFormat="1" ht="12" customHeight="1" thickBot="1" x14ac:dyDescent="0.25">
      <c r="A80" s="249"/>
      <c r="B80" s="249"/>
      <c r="C80" s="249"/>
      <c r="D80" s="249"/>
      <c r="E80" s="249"/>
      <c r="F80" s="250"/>
      <c r="G80" s="249"/>
      <c r="H80" s="249"/>
    </row>
    <row r="81" spans="1:8" s="256" customFormat="1" ht="18.75" customHeight="1" thickBot="1" x14ac:dyDescent="0.25">
      <c r="A81" s="251" t="s">
        <v>546</v>
      </c>
      <c r="B81" s="1403" t="s">
        <v>90</v>
      </c>
      <c r="C81" s="1404"/>
      <c r="D81" s="252" t="s">
        <v>72</v>
      </c>
      <c r="E81" s="253" t="s">
        <v>574</v>
      </c>
      <c r="F81" s="254" t="s">
        <v>547</v>
      </c>
      <c r="G81" s="252" t="s">
        <v>548</v>
      </c>
      <c r="H81" s="255" t="s">
        <v>549</v>
      </c>
    </row>
    <row r="82" spans="1:8" s="847" customFormat="1" ht="20.25" customHeight="1" thickTop="1" x14ac:dyDescent="0.2">
      <c r="A82" s="848">
        <v>65</v>
      </c>
      <c r="B82" s="1409" t="s">
        <v>24</v>
      </c>
      <c r="C82" s="1410"/>
      <c r="D82" s="851" t="s">
        <v>25</v>
      </c>
      <c r="E82" s="859" t="s">
        <v>84</v>
      </c>
      <c r="F82" s="845">
        <v>0</v>
      </c>
      <c r="G82" s="845">
        <v>0</v>
      </c>
      <c r="H82" s="846">
        <v>0</v>
      </c>
    </row>
    <row r="83" spans="1:8" s="847" customFormat="1" ht="21" customHeight="1" x14ac:dyDescent="0.2">
      <c r="A83" s="842">
        <v>66</v>
      </c>
      <c r="B83" s="1401" t="s">
        <v>54</v>
      </c>
      <c r="C83" s="1402"/>
      <c r="D83" s="851" t="s">
        <v>55</v>
      </c>
      <c r="E83" s="859" t="s">
        <v>84</v>
      </c>
      <c r="F83" s="845">
        <v>-2526908596.0300002</v>
      </c>
      <c r="G83" s="845">
        <v>-2526908596.0300002</v>
      </c>
      <c r="H83" s="846">
        <v>0</v>
      </c>
    </row>
    <row r="84" spans="1:8" s="847" customFormat="1" ht="25.5" customHeight="1" x14ac:dyDescent="0.2">
      <c r="A84" s="842">
        <v>67</v>
      </c>
      <c r="B84" s="1401" t="s">
        <v>241</v>
      </c>
      <c r="C84" s="1402"/>
      <c r="D84" s="851" t="s">
        <v>56</v>
      </c>
      <c r="E84" s="859" t="s">
        <v>84</v>
      </c>
      <c r="F84" s="845">
        <v>1634636079.1900001</v>
      </c>
      <c r="G84" s="845">
        <v>1634636079.1900001</v>
      </c>
      <c r="H84" s="846">
        <v>0</v>
      </c>
    </row>
    <row r="85" spans="1:8" s="847" customFormat="1" ht="27.75" customHeight="1" x14ac:dyDescent="0.2">
      <c r="A85" s="848">
        <v>68</v>
      </c>
      <c r="B85" s="1401" t="s">
        <v>242</v>
      </c>
      <c r="C85" s="1402"/>
      <c r="D85" s="851" t="s">
        <v>57</v>
      </c>
      <c r="E85" s="859" t="s">
        <v>84</v>
      </c>
      <c r="F85" s="845">
        <v>-766512443.49000001</v>
      </c>
      <c r="G85" s="845">
        <v>-766512443.49000001</v>
      </c>
      <c r="H85" s="846">
        <v>0</v>
      </c>
    </row>
    <row r="86" spans="1:8" s="847" customFormat="1" ht="18.75" customHeight="1" x14ac:dyDescent="0.2">
      <c r="A86" s="842">
        <v>69</v>
      </c>
      <c r="B86" s="1401" t="s">
        <v>243</v>
      </c>
      <c r="C86" s="1402"/>
      <c r="D86" s="851" t="s">
        <v>247</v>
      </c>
      <c r="E86" s="859" t="s">
        <v>84</v>
      </c>
      <c r="F86" s="845">
        <v>4496861.84</v>
      </c>
      <c r="G86" s="845">
        <v>4496861.84</v>
      </c>
      <c r="H86" s="846">
        <v>0</v>
      </c>
    </row>
    <row r="87" spans="1:8" s="847" customFormat="1" ht="24.75" customHeight="1" x14ac:dyDescent="0.2">
      <c r="A87" s="842">
        <v>70</v>
      </c>
      <c r="B87" s="1401" t="s">
        <v>342</v>
      </c>
      <c r="C87" s="1402"/>
      <c r="D87" s="851" t="s">
        <v>201</v>
      </c>
      <c r="E87" s="859" t="s">
        <v>84</v>
      </c>
      <c r="F87" s="845">
        <v>-266759020.93000001</v>
      </c>
      <c r="G87" s="845">
        <v>-266759020.93000001</v>
      </c>
      <c r="H87" s="846">
        <v>0</v>
      </c>
    </row>
    <row r="88" spans="1:8" s="847" customFormat="1" ht="17.25" customHeight="1" x14ac:dyDescent="0.2">
      <c r="A88" s="848">
        <v>71</v>
      </c>
      <c r="B88" s="1401" t="s">
        <v>26</v>
      </c>
      <c r="C88" s="1402"/>
      <c r="D88" s="882" t="s">
        <v>27</v>
      </c>
      <c r="E88" s="859" t="s">
        <v>84</v>
      </c>
      <c r="F88" s="845">
        <v>1140732979.47</v>
      </c>
      <c r="G88" s="845">
        <v>1140732979.47</v>
      </c>
      <c r="H88" s="846">
        <v>0</v>
      </c>
    </row>
    <row r="89" spans="1:8" s="847" customFormat="1" ht="25.5" customHeight="1" x14ac:dyDescent="0.2">
      <c r="A89" s="842">
        <v>72</v>
      </c>
      <c r="B89" s="1401" t="s">
        <v>781</v>
      </c>
      <c r="C89" s="1402"/>
      <c r="D89" s="851" t="s">
        <v>782</v>
      </c>
      <c r="E89" s="852" t="s">
        <v>84</v>
      </c>
      <c r="F89" s="845">
        <v>10731036263.940001</v>
      </c>
      <c r="G89" s="845">
        <v>10731036263.940001</v>
      </c>
      <c r="H89" s="846">
        <v>0</v>
      </c>
    </row>
    <row r="90" spans="1:8" s="847" customFormat="1" ht="18.75" customHeight="1" x14ac:dyDescent="0.2">
      <c r="A90" s="842">
        <v>73</v>
      </c>
      <c r="B90" s="1401" t="s">
        <v>244</v>
      </c>
      <c r="C90" s="1402"/>
      <c r="D90" s="851" t="s">
        <v>28</v>
      </c>
      <c r="E90" s="859" t="s">
        <v>84</v>
      </c>
      <c r="F90" s="845">
        <v>0</v>
      </c>
      <c r="G90" s="845">
        <v>0</v>
      </c>
      <c r="H90" s="846">
        <v>0</v>
      </c>
    </row>
    <row r="91" spans="1:8" s="847" customFormat="1" ht="18.75" customHeight="1" x14ac:dyDescent="0.2">
      <c r="A91" s="842">
        <v>74</v>
      </c>
      <c r="B91" s="1401" t="s">
        <v>186</v>
      </c>
      <c r="C91" s="1402"/>
      <c r="D91" s="851" t="s">
        <v>29</v>
      </c>
      <c r="E91" s="859" t="s">
        <v>84</v>
      </c>
      <c r="F91" s="845">
        <v>2111401704.1600001</v>
      </c>
      <c r="G91" s="845">
        <v>2111401704.1600001</v>
      </c>
      <c r="H91" s="846">
        <v>0</v>
      </c>
    </row>
    <row r="92" spans="1:8" s="847" customFormat="1" ht="26.25" customHeight="1" x14ac:dyDescent="0.2">
      <c r="A92" s="848">
        <v>75</v>
      </c>
      <c r="B92" s="1401" t="s">
        <v>245</v>
      </c>
      <c r="C92" s="1402"/>
      <c r="D92" s="851" t="s">
        <v>30</v>
      </c>
      <c r="E92" s="859" t="s">
        <v>84</v>
      </c>
      <c r="F92" s="845">
        <v>959774</v>
      </c>
      <c r="G92" s="845">
        <v>959774</v>
      </c>
      <c r="H92" s="846">
        <v>0</v>
      </c>
    </row>
    <row r="93" spans="1:8" s="847" customFormat="1" ht="18.75" customHeight="1" x14ac:dyDescent="0.2">
      <c r="A93" s="842">
        <v>76</v>
      </c>
      <c r="B93" s="1401" t="s">
        <v>202</v>
      </c>
      <c r="C93" s="1402"/>
      <c r="D93" s="851" t="s">
        <v>203</v>
      </c>
      <c r="E93" s="859" t="s">
        <v>84</v>
      </c>
      <c r="F93" s="845">
        <v>22810</v>
      </c>
      <c r="G93" s="845">
        <v>22810</v>
      </c>
      <c r="H93" s="846">
        <v>0</v>
      </c>
    </row>
    <row r="94" spans="1:8" s="847" customFormat="1" ht="18.75" customHeight="1" x14ac:dyDescent="0.2">
      <c r="A94" s="842">
        <v>77</v>
      </c>
      <c r="B94" s="1401" t="s">
        <v>31</v>
      </c>
      <c r="C94" s="1402"/>
      <c r="D94" s="851" t="s">
        <v>32</v>
      </c>
      <c r="E94" s="859" t="s">
        <v>84</v>
      </c>
      <c r="F94" s="845">
        <v>0</v>
      </c>
      <c r="G94" s="845">
        <v>0</v>
      </c>
      <c r="H94" s="846">
        <v>0</v>
      </c>
    </row>
    <row r="95" spans="1:8" s="847" customFormat="1" ht="26.25" customHeight="1" x14ac:dyDescent="0.2">
      <c r="A95" s="848">
        <v>78</v>
      </c>
      <c r="B95" s="1401" t="s">
        <v>204</v>
      </c>
      <c r="C95" s="1402"/>
      <c r="D95" s="851" t="s">
        <v>206</v>
      </c>
      <c r="E95" s="859" t="s">
        <v>84</v>
      </c>
      <c r="F95" s="845">
        <v>356836448.76999998</v>
      </c>
      <c r="G95" s="845">
        <v>356836448.76999998</v>
      </c>
      <c r="H95" s="846">
        <v>0</v>
      </c>
    </row>
    <row r="96" spans="1:8" s="847" customFormat="1" ht="18.75" customHeight="1" x14ac:dyDescent="0.2">
      <c r="A96" s="842">
        <v>79</v>
      </c>
      <c r="B96" s="1401" t="s">
        <v>205</v>
      </c>
      <c r="C96" s="1402"/>
      <c r="D96" s="851" t="s">
        <v>207</v>
      </c>
      <c r="E96" s="859" t="s">
        <v>84</v>
      </c>
      <c r="F96" s="845">
        <v>997738608.48000002</v>
      </c>
      <c r="G96" s="845">
        <v>997738608.48000002</v>
      </c>
      <c r="H96" s="846">
        <v>0</v>
      </c>
    </row>
    <row r="97" spans="1:10" s="847" customFormat="1" ht="26.25" customHeight="1" x14ac:dyDescent="0.2">
      <c r="A97" s="842">
        <v>80</v>
      </c>
      <c r="B97" s="1401" t="s">
        <v>312</v>
      </c>
      <c r="C97" s="1402"/>
      <c r="D97" s="851" t="s">
        <v>33</v>
      </c>
      <c r="E97" s="852" t="s">
        <v>81</v>
      </c>
      <c r="F97" s="845">
        <v>7124</v>
      </c>
      <c r="G97" s="845">
        <v>7124</v>
      </c>
      <c r="H97" s="846">
        <v>0</v>
      </c>
    </row>
    <row r="98" spans="1:10" s="847" customFormat="1" ht="24.75" customHeight="1" x14ac:dyDescent="0.2">
      <c r="A98" s="848">
        <v>81</v>
      </c>
      <c r="B98" s="1401" t="s">
        <v>313</v>
      </c>
      <c r="C98" s="1402"/>
      <c r="D98" s="851" t="s">
        <v>34</v>
      </c>
      <c r="E98" s="844" t="s">
        <v>81</v>
      </c>
      <c r="F98" s="845">
        <v>8842725.6400000006</v>
      </c>
      <c r="G98" s="845">
        <v>8863051.1199999992</v>
      </c>
      <c r="H98" s="846">
        <v>-20325.479999998584</v>
      </c>
    </row>
    <row r="99" spans="1:10" s="847" customFormat="1" ht="18.75" customHeight="1" x14ac:dyDescent="0.2">
      <c r="A99" s="842">
        <v>82</v>
      </c>
      <c r="B99" s="1401" t="s">
        <v>246</v>
      </c>
      <c r="C99" s="1402"/>
      <c r="D99" s="851" t="s">
        <v>343</v>
      </c>
      <c r="E99" s="859" t="s">
        <v>84</v>
      </c>
      <c r="F99" s="845">
        <v>51000</v>
      </c>
      <c r="G99" s="845">
        <v>51000</v>
      </c>
      <c r="H99" s="846">
        <v>0</v>
      </c>
    </row>
    <row r="100" spans="1:10" s="847" customFormat="1" ht="18.75" customHeight="1" x14ac:dyDescent="0.2">
      <c r="A100" s="842">
        <v>83</v>
      </c>
      <c r="B100" s="1401" t="s">
        <v>35</v>
      </c>
      <c r="C100" s="1402"/>
      <c r="D100" s="851" t="s">
        <v>349</v>
      </c>
      <c r="E100" s="859" t="s">
        <v>84</v>
      </c>
      <c r="F100" s="845">
        <v>23374885092.41</v>
      </c>
      <c r="G100" s="845">
        <v>23374885092.41</v>
      </c>
      <c r="H100" s="846">
        <v>0</v>
      </c>
      <c r="J100" s="869"/>
    </row>
    <row r="101" spans="1:10" s="847" customFormat="1" ht="18.75" customHeight="1" x14ac:dyDescent="0.2">
      <c r="A101" s="848">
        <v>84</v>
      </c>
      <c r="B101" s="1401" t="s">
        <v>1066</v>
      </c>
      <c r="C101" s="1402"/>
      <c r="D101" s="851" t="s">
        <v>1067</v>
      </c>
      <c r="E101" s="852" t="s">
        <v>84</v>
      </c>
      <c r="F101" s="845">
        <v>20000000</v>
      </c>
      <c r="G101" s="845">
        <v>20000000</v>
      </c>
      <c r="H101" s="846">
        <v>0</v>
      </c>
    </row>
    <row r="102" spans="1:10" s="847" customFormat="1" ht="41.25" customHeight="1" thickBot="1" x14ac:dyDescent="0.25">
      <c r="A102" s="842">
        <v>85</v>
      </c>
      <c r="B102" s="1401" t="s">
        <v>575</v>
      </c>
      <c r="C102" s="1402"/>
      <c r="D102" s="851" t="s">
        <v>314</v>
      </c>
      <c r="E102" s="852" t="s">
        <v>84</v>
      </c>
      <c r="F102" s="845">
        <v>2364251</v>
      </c>
      <c r="G102" s="845">
        <v>2364251</v>
      </c>
      <c r="H102" s="846">
        <v>0</v>
      </c>
    </row>
    <row r="103" spans="1:10" s="847" customFormat="1" ht="21.75" customHeight="1" thickBot="1" x14ac:dyDescent="0.25">
      <c r="A103" s="1411" t="s">
        <v>350</v>
      </c>
      <c r="B103" s="1412"/>
      <c r="C103" s="1412"/>
      <c r="D103" s="1412"/>
      <c r="E103" s="1413"/>
      <c r="F103" s="1237">
        <f>SUM(F6:F102)</f>
        <v>55404462363.959999</v>
      </c>
      <c r="G103" s="1237">
        <f>SUM(G6:G102)</f>
        <v>55404510419.440002</v>
      </c>
      <c r="H103" s="1238">
        <f t="shared" ref="H103" si="0">F103-G103</f>
        <v>-48055.480003356934</v>
      </c>
    </row>
    <row r="104" spans="1:10" s="256" customFormat="1" ht="17.25" customHeight="1" x14ac:dyDescent="0.2">
      <c r="A104" s="257"/>
      <c r="B104" s="258"/>
      <c r="C104" s="258"/>
      <c r="D104" s="259"/>
      <c r="E104" s="260"/>
      <c r="F104" s="261"/>
      <c r="G104" s="262"/>
      <c r="H104" s="262"/>
    </row>
    <row r="105" spans="1:10" x14ac:dyDescent="0.2">
      <c r="B105" s="249"/>
      <c r="C105" s="249"/>
      <c r="D105" s="249"/>
      <c r="E105" s="249"/>
      <c r="F105" s="250"/>
      <c r="G105" s="249"/>
      <c r="H105" s="249"/>
    </row>
    <row r="106" spans="1:10" x14ac:dyDescent="0.2">
      <c r="B106" s="249"/>
      <c r="C106" s="249"/>
      <c r="D106" s="249"/>
      <c r="E106" s="249"/>
      <c r="F106" s="250"/>
      <c r="G106" s="249"/>
      <c r="H106" s="249"/>
    </row>
    <row r="107" spans="1:10" x14ac:dyDescent="0.2">
      <c r="B107" s="249"/>
      <c r="C107" s="249"/>
      <c r="D107" s="249"/>
      <c r="E107" s="249"/>
      <c r="F107" s="250"/>
      <c r="G107" s="249"/>
      <c r="H107" s="249"/>
    </row>
    <row r="108" spans="1:10" x14ac:dyDescent="0.2">
      <c r="F108" s="247"/>
    </row>
    <row r="109" spans="1:10" x14ac:dyDescent="0.2">
      <c r="F109" s="247"/>
    </row>
    <row r="110" spans="1:10" x14ac:dyDescent="0.2">
      <c r="F110" s="247"/>
    </row>
    <row r="111" spans="1:10" ht="19.5" customHeight="1" x14ac:dyDescent="0.2">
      <c r="F111" s="247"/>
    </row>
    <row r="112" spans="1:10" x14ac:dyDescent="0.2">
      <c r="F112" s="247"/>
    </row>
    <row r="113" spans="2:8" x14ac:dyDescent="0.2">
      <c r="F113" s="247"/>
    </row>
    <row r="114" spans="2:8" x14ac:dyDescent="0.2">
      <c r="F114" s="247"/>
    </row>
    <row r="115" spans="2:8" x14ac:dyDescent="0.2">
      <c r="F115" s="247"/>
    </row>
    <row r="116" spans="2:8" x14ac:dyDescent="0.2">
      <c r="B116" s="249"/>
      <c r="C116" s="249"/>
      <c r="D116" s="249"/>
      <c r="E116" s="249"/>
      <c r="F116" s="250"/>
      <c r="G116" s="249"/>
      <c r="H116" s="249"/>
    </row>
    <row r="117" spans="2:8" x14ac:dyDescent="0.2">
      <c r="B117" s="249"/>
      <c r="C117" s="249"/>
      <c r="D117" s="249"/>
      <c r="E117" s="249"/>
      <c r="F117" s="250"/>
      <c r="G117" s="249"/>
      <c r="H117" s="249"/>
    </row>
    <row r="118" spans="2:8" x14ac:dyDescent="0.2">
      <c r="B118" s="249"/>
      <c r="C118" s="249"/>
      <c r="D118" s="249"/>
      <c r="E118" s="249"/>
      <c r="F118" s="250"/>
      <c r="G118" s="249"/>
      <c r="H118" s="249"/>
    </row>
    <row r="119" spans="2:8" x14ac:dyDescent="0.2">
      <c r="B119" s="249"/>
      <c r="C119" s="249"/>
      <c r="D119" s="249"/>
      <c r="E119" s="249"/>
      <c r="F119" s="250"/>
      <c r="G119" s="249"/>
      <c r="H119" s="249"/>
    </row>
    <row r="120" spans="2:8" x14ac:dyDescent="0.2">
      <c r="B120" s="249"/>
      <c r="C120" s="249"/>
      <c r="D120" s="249"/>
      <c r="E120" s="249"/>
      <c r="F120" s="250"/>
      <c r="G120" s="249"/>
      <c r="H120" s="249"/>
    </row>
    <row r="121" spans="2:8" x14ac:dyDescent="0.2">
      <c r="B121" s="249"/>
      <c r="C121" s="249"/>
      <c r="D121" s="249"/>
      <c r="E121" s="249"/>
      <c r="F121" s="250"/>
      <c r="G121" s="249"/>
      <c r="H121" s="249"/>
    </row>
    <row r="122" spans="2:8" x14ac:dyDescent="0.2">
      <c r="B122" s="249"/>
      <c r="C122" s="249"/>
      <c r="D122" s="249"/>
      <c r="E122" s="249"/>
      <c r="F122" s="250"/>
      <c r="G122" s="249"/>
      <c r="H122" s="249"/>
    </row>
    <row r="123" spans="2:8" x14ac:dyDescent="0.2">
      <c r="B123" s="249"/>
      <c r="C123" s="249"/>
      <c r="D123" s="249"/>
      <c r="E123" s="249"/>
      <c r="F123" s="250"/>
      <c r="G123" s="249"/>
      <c r="H123" s="249"/>
    </row>
    <row r="124" spans="2:8" x14ac:dyDescent="0.2">
      <c r="B124" s="249"/>
      <c r="C124" s="249"/>
      <c r="D124" s="249"/>
      <c r="E124" s="249"/>
      <c r="F124" s="250"/>
      <c r="G124" s="249"/>
      <c r="H124" s="249"/>
    </row>
    <row r="125" spans="2:8" x14ac:dyDescent="0.2">
      <c r="B125" s="249"/>
      <c r="C125" s="249"/>
      <c r="D125" s="249"/>
      <c r="E125" s="249"/>
      <c r="F125" s="250"/>
      <c r="G125" s="249"/>
      <c r="H125" s="249"/>
    </row>
    <row r="126" spans="2:8" x14ac:dyDescent="0.2">
      <c r="B126" s="249"/>
      <c r="C126" s="249"/>
      <c r="D126" s="249"/>
      <c r="E126" s="249"/>
      <c r="F126" s="250"/>
      <c r="G126" s="249"/>
      <c r="H126" s="249"/>
    </row>
    <row r="127" spans="2:8" x14ac:dyDescent="0.2">
      <c r="B127" s="249"/>
      <c r="C127" s="249"/>
      <c r="D127" s="249"/>
      <c r="E127" s="249"/>
      <c r="F127" s="250"/>
      <c r="G127" s="249"/>
      <c r="H127" s="249"/>
    </row>
    <row r="128" spans="2:8" x14ac:dyDescent="0.2">
      <c r="B128" s="249"/>
      <c r="C128" s="249"/>
      <c r="D128" s="249"/>
      <c r="E128" s="249"/>
      <c r="F128" s="250"/>
      <c r="G128" s="249"/>
      <c r="H128" s="249"/>
    </row>
    <row r="129" spans="2:8" x14ac:dyDescent="0.2">
      <c r="B129" s="249"/>
      <c r="C129" s="249"/>
      <c r="D129" s="249"/>
      <c r="E129" s="249"/>
      <c r="F129" s="250"/>
      <c r="G129" s="249"/>
      <c r="H129" s="249"/>
    </row>
    <row r="130" spans="2:8" x14ac:dyDescent="0.2">
      <c r="B130" s="249"/>
      <c r="C130" s="249"/>
      <c r="D130" s="249"/>
      <c r="E130" s="249"/>
      <c r="F130" s="250"/>
      <c r="G130" s="249"/>
      <c r="H130" s="249"/>
    </row>
    <row r="131" spans="2:8" x14ac:dyDescent="0.2">
      <c r="B131" s="249"/>
      <c r="C131" s="249"/>
      <c r="D131" s="249"/>
      <c r="E131" s="249"/>
      <c r="F131" s="250"/>
      <c r="G131" s="249"/>
      <c r="H131" s="249"/>
    </row>
    <row r="132" spans="2:8" x14ac:dyDescent="0.2">
      <c r="B132" s="249"/>
      <c r="C132" s="249"/>
      <c r="D132" s="249"/>
      <c r="E132" s="249"/>
      <c r="F132" s="250"/>
      <c r="G132" s="249"/>
      <c r="H132" s="249"/>
    </row>
    <row r="133" spans="2:8" x14ac:dyDescent="0.2">
      <c r="B133" s="249"/>
      <c r="C133" s="249"/>
      <c r="D133" s="249"/>
      <c r="E133" s="249"/>
      <c r="F133" s="250"/>
      <c r="G133" s="249"/>
      <c r="H133" s="249"/>
    </row>
    <row r="134" spans="2:8" x14ac:dyDescent="0.2">
      <c r="B134" s="249"/>
      <c r="C134" s="249"/>
      <c r="D134" s="249"/>
      <c r="E134" s="249"/>
      <c r="F134" s="250"/>
      <c r="G134" s="249"/>
      <c r="H134" s="249"/>
    </row>
    <row r="135" spans="2:8" x14ac:dyDescent="0.2">
      <c r="B135" s="249"/>
      <c r="C135" s="249"/>
      <c r="D135" s="249"/>
      <c r="E135" s="249"/>
      <c r="F135" s="250"/>
      <c r="G135" s="249"/>
      <c r="H135" s="249"/>
    </row>
    <row r="136" spans="2:8" x14ac:dyDescent="0.2">
      <c r="B136" s="249"/>
      <c r="C136" s="249"/>
      <c r="D136" s="249"/>
      <c r="E136" s="249"/>
      <c r="F136" s="250"/>
      <c r="G136" s="249"/>
      <c r="H136" s="249"/>
    </row>
    <row r="137" spans="2:8" x14ac:dyDescent="0.2">
      <c r="B137" s="249"/>
      <c r="C137" s="249"/>
      <c r="D137" s="249"/>
      <c r="E137" s="249"/>
      <c r="F137" s="250"/>
      <c r="G137" s="249"/>
      <c r="H137" s="249"/>
    </row>
    <row r="138" spans="2:8" x14ac:dyDescent="0.2">
      <c r="B138" s="249"/>
      <c r="C138" s="249"/>
      <c r="D138" s="249"/>
      <c r="E138" s="249"/>
      <c r="F138" s="250"/>
      <c r="G138" s="249"/>
      <c r="H138" s="249"/>
    </row>
    <row r="139" spans="2:8" x14ac:dyDescent="0.2">
      <c r="B139" s="249"/>
      <c r="C139" s="249"/>
      <c r="D139" s="249"/>
      <c r="E139" s="249"/>
      <c r="F139" s="250"/>
      <c r="G139" s="249"/>
      <c r="H139" s="249"/>
    </row>
    <row r="140" spans="2:8" x14ac:dyDescent="0.2">
      <c r="B140" s="249"/>
      <c r="C140" s="249"/>
      <c r="D140" s="249"/>
      <c r="E140" s="249"/>
      <c r="F140" s="250"/>
      <c r="G140" s="249"/>
      <c r="H140" s="249"/>
    </row>
    <row r="141" spans="2:8" x14ac:dyDescent="0.2">
      <c r="B141" s="249"/>
      <c r="C141" s="249"/>
      <c r="D141" s="249"/>
      <c r="E141" s="249"/>
      <c r="F141" s="250"/>
      <c r="G141" s="249"/>
      <c r="H141" s="249"/>
    </row>
    <row r="142" spans="2:8" x14ac:dyDescent="0.2">
      <c r="B142" s="249"/>
      <c r="C142" s="249"/>
      <c r="D142" s="249"/>
      <c r="E142" s="249"/>
      <c r="F142" s="250"/>
      <c r="G142" s="249"/>
      <c r="H142" s="249"/>
    </row>
    <row r="143" spans="2:8" x14ac:dyDescent="0.2">
      <c r="B143" s="249"/>
      <c r="C143" s="249"/>
      <c r="D143" s="249"/>
      <c r="E143" s="249"/>
      <c r="F143" s="250"/>
      <c r="G143" s="249"/>
      <c r="H143" s="249"/>
    </row>
    <row r="144" spans="2:8" x14ac:dyDescent="0.2">
      <c r="B144" s="249"/>
      <c r="C144" s="249"/>
      <c r="D144" s="249"/>
      <c r="E144" s="249"/>
      <c r="F144" s="250"/>
      <c r="G144" s="249"/>
      <c r="H144" s="249"/>
    </row>
    <row r="145" spans="2:8" x14ac:dyDescent="0.2">
      <c r="B145" s="249"/>
      <c r="C145" s="249"/>
      <c r="D145" s="249"/>
      <c r="E145" s="249"/>
      <c r="F145" s="250"/>
      <c r="G145" s="249"/>
      <c r="H145" s="249"/>
    </row>
    <row r="146" spans="2:8" x14ac:dyDescent="0.2">
      <c r="B146" s="249"/>
      <c r="C146" s="249"/>
      <c r="D146" s="249"/>
      <c r="E146" s="249"/>
      <c r="F146" s="250"/>
      <c r="G146" s="249"/>
      <c r="H146" s="249"/>
    </row>
    <row r="147" spans="2:8" x14ac:dyDescent="0.2">
      <c r="B147" s="249"/>
      <c r="C147" s="249"/>
      <c r="D147" s="249"/>
      <c r="E147" s="249"/>
      <c r="F147" s="250"/>
      <c r="G147" s="249"/>
      <c r="H147" s="249"/>
    </row>
    <row r="148" spans="2:8" x14ac:dyDescent="0.2">
      <c r="B148" s="249"/>
      <c r="C148" s="249"/>
      <c r="D148" s="249"/>
      <c r="E148" s="249"/>
      <c r="F148" s="250"/>
      <c r="G148" s="249"/>
      <c r="H148" s="249"/>
    </row>
    <row r="149" spans="2:8" x14ac:dyDescent="0.2">
      <c r="B149" s="249"/>
      <c r="C149" s="249"/>
      <c r="D149" s="249"/>
      <c r="E149" s="249"/>
      <c r="F149" s="250"/>
      <c r="G149" s="249"/>
      <c r="H149" s="249"/>
    </row>
    <row r="150" spans="2:8" x14ac:dyDescent="0.2">
      <c r="B150" s="249"/>
      <c r="C150" s="249"/>
      <c r="D150" s="249"/>
      <c r="E150" s="249"/>
      <c r="F150" s="250"/>
      <c r="G150" s="249"/>
      <c r="H150" s="249"/>
    </row>
    <row r="151" spans="2:8" x14ac:dyDescent="0.2">
      <c r="B151" s="249"/>
      <c r="C151" s="249"/>
      <c r="D151" s="249"/>
      <c r="E151" s="249"/>
      <c r="F151" s="250"/>
      <c r="G151" s="249"/>
      <c r="H151" s="249"/>
    </row>
    <row r="152" spans="2:8" x14ac:dyDescent="0.2">
      <c r="B152" s="249"/>
      <c r="C152" s="249"/>
      <c r="D152" s="249"/>
      <c r="E152" s="249"/>
      <c r="F152" s="250"/>
      <c r="G152" s="249"/>
      <c r="H152" s="249"/>
    </row>
    <row r="153" spans="2:8" x14ac:dyDescent="0.2">
      <c r="B153" s="249"/>
      <c r="C153" s="249"/>
      <c r="D153" s="249"/>
      <c r="E153" s="249"/>
      <c r="F153" s="250"/>
      <c r="G153" s="249"/>
      <c r="H153" s="249"/>
    </row>
    <row r="154" spans="2:8" x14ac:dyDescent="0.2">
      <c r="B154" s="249"/>
      <c r="C154" s="249"/>
      <c r="D154" s="249"/>
      <c r="E154" s="249"/>
      <c r="F154" s="250"/>
      <c r="G154" s="249"/>
      <c r="H154" s="249"/>
    </row>
    <row r="155" spans="2:8" x14ac:dyDescent="0.2">
      <c r="B155" s="249"/>
      <c r="C155" s="249"/>
      <c r="D155" s="249"/>
      <c r="E155" s="249"/>
      <c r="F155" s="250"/>
      <c r="G155" s="249"/>
      <c r="H155" s="249"/>
    </row>
    <row r="156" spans="2:8" x14ac:dyDescent="0.2">
      <c r="B156" s="249"/>
      <c r="C156" s="249"/>
      <c r="D156" s="249"/>
      <c r="E156" s="249"/>
      <c r="F156" s="250"/>
      <c r="G156" s="249"/>
      <c r="H156" s="249"/>
    </row>
    <row r="157" spans="2:8" x14ac:dyDescent="0.2">
      <c r="B157" s="249"/>
      <c r="C157" s="249"/>
      <c r="D157" s="249"/>
      <c r="E157" s="249"/>
      <c r="F157" s="250"/>
      <c r="G157" s="249"/>
      <c r="H157" s="249"/>
    </row>
    <row r="158" spans="2:8" x14ac:dyDescent="0.2">
      <c r="B158" s="249"/>
      <c r="C158" s="249"/>
      <c r="D158" s="249"/>
      <c r="E158" s="249"/>
      <c r="F158" s="250"/>
      <c r="G158" s="249"/>
      <c r="H158" s="249"/>
    </row>
    <row r="159" spans="2:8" x14ac:dyDescent="0.2">
      <c r="B159" s="249"/>
      <c r="C159" s="249"/>
      <c r="D159" s="249"/>
      <c r="E159" s="249"/>
      <c r="F159" s="250"/>
      <c r="G159" s="249"/>
      <c r="H159" s="249"/>
    </row>
    <row r="160" spans="2:8" x14ac:dyDescent="0.2">
      <c r="B160" s="249"/>
      <c r="C160" s="249"/>
      <c r="D160" s="249"/>
      <c r="E160" s="249"/>
      <c r="F160" s="250"/>
      <c r="G160" s="249"/>
      <c r="H160" s="249"/>
    </row>
    <row r="161" spans="2:8" x14ac:dyDescent="0.2">
      <c r="B161" s="249"/>
      <c r="C161" s="249"/>
      <c r="D161" s="249"/>
      <c r="E161" s="249"/>
      <c r="F161" s="250"/>
      <c r="G161" s="249"/>
      <c r="H161" s="249"/>
    </row>
    <row r="162" spans="2:8" x14ac:dyDescent="0.2">
      <c r="B162" s="249"/>
      <c r="C162" s="249"/>
      <c r="D162" s="249"/>
      <c r="E162" s="249"/>
      <c r="F162" s="250"/>
      <c r="G162" s="249"/>
      <c r="H162" s="249"/>
    </row>
    <row r="163" spans="2:8" x14ac:dyDescent="0.2">
      <c r="B163" s="249"/>
      <c r="C163" s="249"/>
      <c r="D163" s="249"/>
      <c r="E163" s="249"/>
      <c r="F163" s="250"/>
      <c r="G163" s="249"/>
      <c r="H163" s="249"/>
    </row>
    <row r="164" spans="2:8" x14ac:dyDescent="0.2">
      <c r="B164" s="249"/>
      <c r="C164" s="249"/>
      <c r="D164" s="249"/>
      <c r="E164" s="249"/>
      <c r="F164" s="250"/>
      <c r="G164" s="249"/>
      <c r="H164" s="249"/>
    </row>
    <row r="165" spans="2:8" x14ac:dyDescent="0.2">
      <c r="B165" s="249"/>
      <c r="C165" s="249"/>
      <c r="D165" s="249"/>
      <c r="E165" s="249"/>
      <c r="F165" s="250"/>
      <c r="G165" s="249"/>
      <c r="H165" s="249"/>
    </row>
    <row r="166" spans="2:8" x14ac:dyDescent="0.2">
      <c r="B166" s="249"/>
      <c r="C166" s="249"/>
      <c r="D166" s="249"/>
      <c r="E166" s="249"/>
      <c r="F166" s="250"/>
      <c r="G166" s="249"/>
      <c r="H166" s="249"/>
    </row>
    <row r="167" spans="2:8" x14ac:dyDescent="0.2">
      <c r="B167" s="249"/>
      <c r="C167" s="249"/>
      <c r="D167" s="249"/>
      <c r="E167" s="249"/>
      <c r="F167" s="250"/>
      <c r="G167" s="249"/>
      <c r="H167" s="249"/>
    </row>
    <row r="168" spans="2:8" x14ac:dyDescent="0.2">
      <c r="B168" s="249"/>
      <c r="C168" s="249"/>
      <c r="D168" s="249"/>
      <c r="E168" s="249"/>
      <c r="F168" s="250"/>
      <c r="G168" s="249"/>
      <c r="H168" s="249"/>
    </row>
    <row r="169" spans="2:8" x14ac:dyDescent="0.2">
      <c r="B169" s="249"/>
      <c r="C169" s="249"/>
      <c r="D169" s="249"/>
      <c r="E169" s="249"/>
      <c r="F169" s="250"/>
      <c r="G169" s="249"/>
      <c r="H169" s="249"/>
    </row>
    <row r="170" spans="2:8" x14ac:dyDescent="0.2">
      <c r="B170" s="249"/>
      <c r="C170" s="249"/>
      <c r="D170" s="249"/>
      <c r="E170" s="249"/>
      <c r="F170" s="250"/>
      <c r="G170" s="249"/>
      <c r="H170" s="249"/>
    </row>
    <row r="171" spans="2:8" x14ac:dyDescent="0.2">
      <c r="B171" s="249"/>
      <c r="C171" s="249"/>
      <c r="D171" s="249"/>
      <c r="E171" s="249"/>
      <c r="F171" s="250"/>
      <c r="G171" s="249"/>
      <c r="H171" s="249"/>
    </row>
    <row r="172" spans="2:8" x14ac:dyDescent="0.2">
      <c r="B172" s="249"/>
      <c r="C172" s="249"/>
      <c r="D172" s="249"/>
      <c r="E172" s="249"/>
      <c r="F172" s="250"/>
      <c r="G172" s="249"/>
      <c r="H172" s="249"/>
    </row>
    <row r="173" spans="2:8" x14ac:dyDescent="0.2">
      <c r="B173" s="249"/>
      <c r="C173" s="249"/>
      <c r="D173" s="249"/>
      <c r="E173" s="249"/>
      <c r="F173" s="250"/>
      <c r="G173" s="249"/>
      <c r="H173" s="249"/>
    </row>
    <row r="174" spans="2:8" x14ac:dyDescent="0.2">
      <c r="B174" s="249"/>
      <c r="C174" s="249"/>
      <c r="D174" s="249"/>
      <c r="E174" s="249"/>
      <c r="F174" s="250"/>
      <c r="G174" s="249"/>
      <c r="H174" s="249"/>
    </row>
    <row r="175" spans="2:8" x14ac:dyDescent="0.2">
      <c r="B175" s="249"/>
      <c r="C175" s="249"/>
      <c r="D175" s="249"/>
      <c r="E175" s="249"/>
      <c r="F175" s="250"/>
      <c r="G175" s="249"/>
      <c r="H175" s="249"/>
    </row>
    <row r="176" spans="2:8" x14ac:dyDescent="0.2">
      <c r="B176" s="249"/>
      <c r="C176" s="249"/>
      <c r="D176" s="249"/>
      <c r="E176" s="249"/>
      <c r="F176" s="250"/>
      <c r="G176" s="249"/>
      <c r="H176" s="249"/>
    </row>
    <row r="177" spans="2:8" x14ac:dyDescent="0.2">
      <c r="B177" s="249"/>
      <c r="C177" s="249"/>
      <c r="D177" s="249"/>
      <c r="E177" s="249"/>
      <c r="F177" s="250"/>
      <c r="G177" s="249"/>
      <c r="H177" s="249"/>
    </row>
    <row r="178" spans="2:8" x14ac:dyDescent="0.2">
      <c r="B178" s="249"/>
      <c r="C178" s="249"/>
      <c r="D178" s="249"/>
      <c r="E178" s="249"/>
      <c r="F178" s="250"/>
      <c r="G178" s="249"/>
      <c r="H178" s="249"/>
    </row>
    <row r="179" spans="2:8" x14ac:dyDescent="0.2">
      <c r="B179" s="249"/>
      <c r="C179" s="249"/>
      <c r="D179" s="249"/>
      <c r="E179" s="249"/>
      <c r="F179" s="250"/>
      <c r="G179" s="249"/>
      <c r="H179" s="249"/>
    </row>
    <row r="180" spans="2:8" x14ac:dyDescent="0.2">
      <c r="B180" s="249"/>
      <c r="C180" s="249"/>
      <c r="D180" s="249"/>
      <c r="E180" s="249"/>
      <c r="F180" s="250"/>
      <c r="G180" s="249"/>
      <c r="H180" s="249"/>
    </row>
    <row r="181" spans="2:8" x14ac:dyDescent="0.2">
      <c r="B181" s="249"/>
      <c r="C181" s="249"/>
      <c r="D181" s="249"/>
      <c r="E181" s="249"/>
      <c r="F181" s="250"/>
      <c r="G181" s="249"/>
      <c r="H181" s="249"/>
    </row>
    <row r="182" spans="2:8" x14ac:dyDescent="0.2">
      <c r="B182" s="249"/>
      <c r="C182" s="249"/>
      <c r="D182" s="249"/>
      <c r="E182" s="249"/>
      <c r="F182" s="250"/>
      <c r="G182" s="249"/>
      <c r="H182" s="249"/>
    </row>
    <row r="183" spans="2:8" x14ac:dyDescent="0.2">
      <c r="B183" s="249"/>
      <c r="C183" s="249"/>
      <c r="D183" s="249"/>
      <c r="E183" s="249"/>
      <c r="F183" s="250"/>
      <c r="G183" s="249"/>
      <c r="H183" s="249"/>
    </row>
    <row r="184" spans="2:8" x14ac:dyDescent="0.2">
      <c r="B184" s="249"/>
      <c r="C184" s="249"/>
      <c r="D184" s="249"/>
      <c r="E184" s="249"/>
      <c r="F184" s="250"/>
      <c r="G184" s="249"/>
      <c r="H184" s="249"/>
    </row>
    <row r="185" spans="2:8" x14ac:dyDescent="0.2">
      <c r="B185" s="249"/>
      <c r="C185" s="249"/>
      <c r="D185" s="249"/>
      <c r="E185" s="249"/>
      <c r="F185" s="250"/>
      <c r="G185" s="249"/>
      <c r="H185" s="249"/>
    </row>
    <row r="186" spans="2:8" x14ac:dyDescent="0.2">
      <c r="B186" s="249"/>
      <c r="C186" s="249"/>
      <c r="D186" s="249"/>
      <c r="E186" s="249"/>
      <c r="F186" s="250"/>
      <c r="G186" s="249"/>
      <c r="H186" s="249"/>
    </row>
    <row r="187" spans="2:8" x14ac:dyDescent="0.2">
      <c r="B187" s="249"/>
      <c r="C187" s="249"/>
      <c r="D187" s="249"/>
      <c r="E187" s="249"/>
      <c r="F187" s="250"/>
      <c r="G187" s="249"/>
      <c r="H187" s="249"/>
    </row>
  </sheetData>
  <mergeCells count="92">
    <mergeCell ref="B98:C98"/>
    <mergeCell ref="B93:C93"/>
    <mergeCell ref="B94:C94"/>
    <mergeCell ref="B95:C95"/>
    <mergeCell ref="B96:C96"/>
    <mergeCell ref="B97:C97"/>
    <mergeCell ref="B100:C100"/>
    <mergeCell ref="B101:C101"/>
    <mergeCell ref="B102:C102"/>
    <mergeCell ref="A103:E103"/>
    <mergeCell ref="B99:C99"/>
    <mergeCell ref="B92:C92"/>
    <mergeCell ref="B74:C74"/>
    <mergeCell ref="B82:C82"/>
    <mergeCell ref="B83:C83"/>
    <mergeCell ref="B84:C84"/>
    <mergeCell ref="B85:C85"/>
    <mergeCell ref="B86:C86"/>
    <mergeCell ref="A79:H79"/>
    <mergeCell ref="B81:C81"/>
    <mergeCell ref="B87:C87"/>
    <mergeCell ref="B88:C88"/>
    <mergeCell ref="B89:C89"/>
    <mergeCell ref="B90:C90"/>
    <mergeCell ref="B91:C91"/>
    <mergeCell ref="B73:C73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9:C49"/>
    <mergeCell ref="A42:H42"/>
    <mergeCell ref="B44:C44"/>
    <mergeCell ref="B29:C29"/>
    <mergeCell ref="B30:C30"/>
    <mergeCell ref="B31:C31"/>
    <mergeCell ref="B32:C32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:H3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rintOptions horizontalCentered="1"/>
  <pageMargins left="0.59055118110236227" right="0.59055118110236227" top="0.59055118110236227" bottom="0.59055118110236227" header="0.51181102362204722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89D0-4A58-4FDA-82AA-60B500776E35}">
  <sheetPr>
    <tabColor theme="6" tint="0.59999389629810485"/>
    <pageSetUpPr fitToPage="1"/>
  </sheetPr>
  <dimension ref="A1:Q25"/>
  <sheetViews>
    <sheetView zoomScale="93" zoomScaleNormal="93" workbookViewId="0">
      <selection sqref="A1:O20"/>
    </sheetView>
  </sheetViews>
  <sheetFormatPr defaultRowHeight="12.75" x14ac:dyDescent="0.2"/>
  <cols>
    <col min="1" max="1" width="9.28515625" style="244" bestFit="1" customWidth="1"/>
    <col min="2" max="2" width="6.85546875" style="244" customWidth="1"/>
    <col min="3" max="3" width="8.7109375" style="244" customWidth="1"/>
    <col min="4" max="4" width="16.7109375" style="244" customWidth="1"/>
    <col min="5" max="5" width="9.140625" style="244"/>
    <col min="6" max="6" width="10.7109375" style="244" customWidth="1"/>
    <col min="7" max="7" width="9.140625" style="244"/>
    <col min="8" max="8" width="9.85546875" style="244" customWidth="1"/>
    <col min="9" max="9" width="9.28515625" style="244" bestFit="1" customWidth="1"/>
    <col min="10" max="10" width="15" style="244" bestFit="1" customWidth="1"/>
    <col min="11" max="11" width="15.85546875" style="244" bestFit="1" customWidth="1"/>
    <col min="12" max="12" width="14.28515625" style="244" customWidth="1"/>
    <col min="13" max="13" width="13.42578125" style="244" customWidth="1"/>
    <col min="14" max="15" width="15" style="244" bestFit="1" customWidth="1"/>
    <col min="16" max="16" width="13" style="244" customWidth="1"/>
    <col min="17" max="17" width="17.28515625" style="244" customWidth="1"/>
    <col min="18" max="257" width="9.140625" style="244"/>
    <col min="258" max="258" width="6.85546875" style="244" customWidth="1"/>
    <col min="259" max="259" width="8.7109375" style="244" customWidth="1"/>
    <col min="260" max="260" width="16.7109375" style="244" customWidth="1"/>
    <col min="261" max="261" width="9.140625" style="244"/>
    <col min="262" max="262" width="10.7109375" style="244" customWidth="1"/>
    <col min="263" max="263" width="9.140625" style="244"/>
    <col min="264" max="264" width="9.85546875" style="244" customWidth="1"/>
    <col min="265" max="265" width="9.140625" style="244"/>
    <col min="266" max="267" width="14.85546875" style="244" bestFit="1" customWidth="1"/>
    <col min="268" max="268" width="13.42578125" style="244" bestFit="1" customWidth="1"/>
    <col min="269" max="269" width="13.42578125" style="244" customWidth="1"/>
    <col min="270" max="271" width="14.85546875" style="244" bestFit="1" customWidth="1"/>
    <col min="272" max="272" width="13" style="244" customWidth="1"/>
    <col min="273" max="273" width="15.42578125" style="244" bestFit="1" customWidth="1"/>
    <col min="274" max="513" width="9.140625" style="244"/>
    <col min="514" max="514" width="6.85546875" style="244" customWidth="1"/>
    <col min="515" max="515" width="8.7109375" style="244" customWidth="1"/>
    <col min="516" max="516" width="16.7109375" style="244" customWidth="1"/>
    <col min="517" max="517" width="9.140625" style="244"/>
    <col min="518" max="518" width="10.7109375" style="244" customWidth="1"/>
    <col min="519" max="519" width="9.140625" style="244"/>
    <col min="520" max="520" width="9.85546875" style="244" customWidth="1"/>
    <col min="521" max="521" width="9.140625" style="244"/>
    <col min="522" max="523" width="14.85546875" style="244" bestFit="1" customWidth="1"/>
    <col min="524" max="524" width="13.42578125" style="244" bestFit="1" customWidth="1"/>
    <col min="525" max="525" width="13.42578125" style="244" customWidth="1"/>
    <col min="526" max="527" width="14.85546875" style="244" bestFit="1" customWidth="1"/>
    <col min="528" max="528" width="13" style="244" customWidth="1"/>
    <col min="529" max="529" width="15.42578125" style="244" bestFit="1" customWidth="1"/>
    <col min="530" max="769" width="9.140625" style="244"/>
    <col min="770" max="770" width="6.85546875" style="244" customWidth="1"/>
    <col min="771" max="771" width="8.7109375" style="244" customWidth="1"/>
    <col min="772" max="772" width="16.7109375" style="244" customWidth="1"/>
    <col min="773" max="773" width="9.140625" style="244"/>
    <col min="774" max="774" width="10.7109375" style="244" customWidth="1"/>
    <col min="775" max="775" width="9.140625" style="244"/>
    <col min="776" max="776" width="9.85546875" style="244" customWidth="1"/>
    <col min="777" max="777" width="9.140625" style="244"/>
    <col min="778" max="779" width="14.85546875" style="244" bestFit="1" customWidth="1"/>
    <col min="780" max="780" width="13.42578125" style="244" bestFit="1" customWidth="1"/>
    <col min="781" max="781" width="13.42578125" style="244" customWidth="1"/>
    <col min="782" max="783" width="14.85546875" style="244" bestFit="1" customWidth="1"/>
    <col min="784" max="784" width="13" style="244" customWidth="1"/>
    <col min="785" max="785" width="15.42578125" style="244" bestFit="1" customWidth="1"/>
    <col min="786" max="1025" width="9.140625" style="244"/>
    <col min="1026" max="1026" width="6.85546875" style="244" customWidth="1"/>
    <col min="1027" max="1027" width="8.7109375" style="244" customWidth="1"/>
    <col min="1028" max="1028" width="16.7109375" style="244" customWidth="1"/>
    <col min="1029" max="1029" width="9.140625" style="244"/>
    <col min="1030" max="1030" width="10.7109375" style="244" customWidth="1"/>
    <col min="1031" max="1031" width="9.140625" style="244"/>
    <col min="1032" max="1032" width="9.85546875" style="244" customWidth="1"/>
    <col min="1033" max="1033" width="9.140625" style="244"/>
    <col min="1034" max="1035" width="14.85546875" style="244" bestFit="1" customWidth="1"/>
    <col min="1036" max="1036" width="13.42578125" style="244" bestFit="1" customWidth="1"/>
    <col min="1037" max="1037" width="13.42578125" style="244" customWidth="1"/>
    <col min="1038" max="1039" width="14.85546875" style="244" bestFit="1" customWidth="1"/>
    <col min="1040" max="1040" width="13" style="244" customWidth="1"/>
    <col min="1041" max="1041" width="15.42578125" style="244" bestFit="1" customWidth="1"/>
    <col min="1042" max="1281" width="9.140625" style="244"/>
    <col min="1282" max="1282" width="6.85546875" style="244" customWidth="1"/>
    <col min="1283" max="1283" width="8.7109375" style="244" customWidth="1"/>
    <col min="1284" max="1284" width="16.7109375" style="244" customWidth="1"/>
    <col min="1285" max="1285" width="9.140625" style="244"/>
    <col min="1286" max="1286" width="10.7109375" style="244" customWidth="1"/>
    <col min="1287" max="1287" width="9.140625" style="244"/>
    <col min="1288" max="1288" width="9.85546875" style="244" customWidth="1"/>
    <col min="1289" max="1289" width="9.140625" style="244"/>
    <col min="1290" max="1291" width="14.85546875" style="244" bestFit="1" customWidth="1"/>
    <col min="1292" max="1292" width="13.42578125" style="244" bestFit="1" customWidth="1"/>
    <col min="1293" max="1293" width="13.42578125" style="244" customWidth="1"/>
    <col min="1294" max="1295" width="14.85546875" style="244" bestFit="1" customWidth="1"/>
    <col min="1296" max="1296" width="13" style="244" customWidth="1"/>
    <col min="1297" max="1297" width="15.42578125" style="244" bestFit="1" customWidth="1"/>
    <col min="1298" max="1537" width="9.140625" style="244"/>
    <col min="1538" max="1538" width="6.85546875" style="244" customWidth="1"/>
    <col min="1539" max="1539" width="8.7109375" style="244" customWidth="1"/>
    <col min="1540" max="1540" width="16.7109375" style="244" customWidth="1"/>
    <col min="1541" max="1541" width="9.140625" style="244"/>
    <col min="1542" max="1542" width="10.7109375" style="244" customWidth="1"/>
    <col min="1543" max="1543" width="9.140625" style="244"/>
    <col min="1544" max="1544" width="9.85546875" style="244" customWidth="1"/>
    <col min="1545" max="1545" width="9.140625" style="244"/>
    <col min="1546" max="1547" width="14.85546875" style="244" bestFit="1" customWidth="1"/>
    <col min="1548" max="1548" width="13.42578125" style="244" bestFit="1" customWidth="1"/>
    <col min="1549" max="1549" width="13.42578125" style="244" customWidth="1"/>
    <col min="1550" max="1551" width="14.85546875" style="244" bestFit="1" customWidth="1"/>
    <col min="1552" max="1552" width="13" style="244" customWidth="1"/>
    <col min="1553" max="1553" width="15.42578125" style="244" bestFit="1" customWidth="1"/>
    <col min="1554" max="1793" width="9.140625" style="244"/>
    <col min="1794" max="1794" width="6.85546875" style="244" customWidth="1"/>
    <col min="1795" max="1795" width="8.7109375" style="244" customWidth="1"/>
    <col min="1796" max="1796" width="16.7109375" style="244" customWidth="1"/>
    <col min="1797" max="1797" width="9.140625" style="244"/>
    <col min="1798" max="1798" width="10.7109375" style="244" customWidth="1"/>
    <col min="1799" max="1799" width="9.140625" style="244"/>
    <col min="1800" max="1800" width="9.85546875" style="244" customWidth="1"/>
    <col min="1801" max="1801" width="9.140625" style="244"/>
    <col min="1802" max="1803" width="14.85546875" style="244" bestFit="1" customWidth="1"/>
    <col min="1804" max="1804" width="13.42578125" style="244" bestFit="1" customWidth="1"/>
    <col min="1805" max="1805" width="13.42578125" style="244" customWidth="1"/>
    <col min="1806" max="1807" width="14.85546875" style="244" bestFit="1" customWidth="1"/>
    <col min="1808" max="1808" width="13" style="244" customWidth="1"/>
    <col min="1809" max="1809" width="15.42578125" style="244" bestFit="1" customWidth="1"/>
    <col min="1810" max="2049" width="9.140625" style="244"/>
    <col min="2050" max="2050" width="6.85546875" style="244" customWidth="1"/>
    <col min="2051" max="2051" width="8.7109375" style="244" customWidth="1"/>
    <col min="2052" max="2052" width="16.7109375" style="244" customWidth="1"/>
    <col min="2053" max="2053" width="9.140625" style="244"/>
    <col min="2054" max="2054" width="10.7109375" style="244" customWidth="1"/>
    <col min="2055" max="2055" width="9.140625" style="244"/>
    <col min="2056" max="2056" width="9.85546875" style="244" customWidth="1"/>
    <col min="2057" max="2057" width="9.140625" style="244"/>
    <col min="2058" max="2059" width="14.85546875" style="244" bestFit="1" customWidth="1"/>
    <col min="2060" max="2060" width="13.42578125" style="244" bestFit="1" customWidth="1"/>
    <col min="2061" max="2061" width="13.42578125" style="244" customWidth="1"/>
    <col min="2062" max="2063" width="14.85546875" style="244" bestFit="1" customWidth="1"/>
    <col min="2064" max="2064" width="13" style="244" customWidth="1"/>
    <col min="2065" max="2065" width="15.42578125" style="244" bestFit="1" customWidth="1"/>
    <col min="2066" max="2305" width="9.140625" style="244"/>
    <col min="2306" max="2306" width="6.85546875" style="244" customWidth="1"/>
    <col min="2307" max="2307" width="8.7109375" style="244" customWidth="1"/>
    <col min="2308" max="2308" width="16.7109375" style="244" customWidth="1"/>
    <col min="2309" max="2309" width="9.140625" style="244"/>
    <col min="2310" max="2310" width="10.7109375" style="244" customWidth="1"/>
    <col min="2311" max="2311" width="9.140625" style="244"/>
    <col min="2312" max="2312" width="9.85546875" style="244" customWidth="1"/>
    <col min="2313" max="2313" width="9.140625" style="244"/>
    <col min="2314" max="2315" width="14.85546875" style="244" bestFit="1" customWidth="1"/>
    <col min="2316" max="2316" width="13.42578125" style="244" bestFit="1" customWidth="1"/>
    <col min="2317" max="2317" width="13.42578125" style="244" customWidth="1"/>
    <col min="2318" max="2319" width="14.85546875" style="244" bestFit="1" customWidth="1"/>
    <col min="2320" max="2320" width="13" style="244" customWidth="1"/>
    <col min="2321" max="2321" width="15.42578125" style="244" bestFit="1" customWidth="1"/>
    <col min="2322" max="2561" width="9.140625" style="244"/>
    <col min="2562" max="2562" width="6.85546875" style="244" customWidth="1"/>
    <col min="2563" max="2563" width="8.7109375" style="244" customWidth="1"/>
    <col min="2564" max="2564" width="16.7109375" style="244" customWidth="1"/>
    <col min="2565" max="2565" width="9.140625" style="244"/>
    <col min="2566" max="2566" width="10.7109375" style="244" customWidth="1"/>
    <col min="2567" max="2567" width="9.140625" style="244"/>
    <col min="2568" max="2568" width="9.85546875" style="244" customWidth="1"/>
    <col min="2569" max="2569" width="9.140625" style="244"/>
    <col min="2570" max="2571" width="14.85546875" style="244" bestFit="1" customWidth="1"/>
    <col min="2572" max="2572" width="13.42578125" style="244" bestFit="1" customWidth="1"/>
    <col min="2573" max="2573" width="13.42578125" style="244" customWidth="1"/>
    <col min="2574" max="2575" width="14.85546875" style="244" bestFit="1" customWidth="1"/>
    <col min="2576" max="2576" width="13" style="244" customWidth="1"/>
    <col min="2577" max="2577" width="15.42578125" style="244" bestFit="1" customWidth="1"/>
    <col min="2578" max="2817" width="9.140625" style="244"/>
    <col min="2818" max="2818" width="6.85546875" style="244" customWidth="1"/>
    <col min="2819" max="2819" width="8.7109375" style="244" customWidth="1"/>
    <col min="2820" max="2820" width="16.7109375" style="244" customWidth="1"/>
    <col min="2821" max="2821" width="9.140625" style="244"/>
    <col min="2822" max="2822" width="10.7109375" style="244" customWidth="1"/>
    <col min="2823" max="2823" width="9.140625" style="244"/>
    <col min="2824" max="2824" width="9.85546875" style="244" customWidth="1"/>
    <col min="2825" max="2825" width="9.140625" style="244"/>
    <col min="2826" max="2827" width="14.85546875" style="244" bestFit="1" customWidth="1"/>
    <col min="2828" max="2828" width="13.42578125" style="244" bestFit="1" customWidth="1"/>
    <col min="2829" max="2829" width="13.42578125" style="244" customWidth="1"/>
    <col min="2830" max="2831" width="14.85546875" style="244" bestFit="1" customWidth="1"/>
    <col min="2832" max="2832" width="13" style="244" customWidth="1"/>
    <col min="2833" max="2833" width="15.42578125" style="244" bestFit="1" customWidth="1"/>
    <col min="2834" max="3073" width="9.140625" style="244"/>
    <col min="3074" max="3074" width="6.85546875" style="244" customWidth="1"/>
    <col min="3075" max="3075" width="8.7109375" style="244" customWidth="1"/>
    <col min="3076" max="3076" width="16.7109375" style="244" customWidth="1"/>
    <col min="3077" max="3077" width="9.140625" style="244"/>
    <col min="3078" max="3078" width="10.7109375" style="244" customWidth="1"/>
    <col min="3079" max="3079" width="9.140625" style="244"/>
    <col min="3080" max="3080" width="9.85546875" style="244" customWidth="1"/>
    <col min="3081" max="3081" width="9.140625" style="244"/>
    <col min="3082" max="3083" width="14.85546875" style="244" bestFit="1" customWidth="1"/>
    <col min="3084" max="3084" width="13.42578125" style="244" bestFit="1" customWidth="1"/>
    <col min="3085" max="3085" width="13.42578125" style="244" customWidth="1"/>
    <col min="3086" max="3087" width="14.85546875" style="244" bestFit="1" customWidth="1"/>
    <col min="3088" max="3088" width="13" style="244" customWidth="1"/>
    <col min="3089" max="3089" width="15.42578125" style="244" bestFit="1" customWidth="1"/>
    <col min="3090" max="3329" width="9.140625" style="244"/>
    <col min="3330" max="3330" width="6.85546875" style="244" customWidth="1"/>
    <col min="3331" max="3331" width="8.7109375" style="244" customWidth="1"/>
    <col min="3332" max="3332" width="16.7109375" style="244" customWidth="1"/>
    <col min="3333" max="3333" width="9.140625" style="244"/>
    <col min="3334" max="3334" width="10.7109375" style="244" customWidth="1"/>
    <col min="3335" max="3335" width="9.140625" style="244"/>
    <col min="3336" max="3336" width="9.85546875" style="244" customWidth="1"/>
    <col min="3337" max="3337" width="9.140625" style="244"/>
    <col min="3338" max="3339" width="14.85546875" style="244" bestFit="1" customWidth="1"/>
    <col min="3340" max="3340" width="13.42578125" style="244" bestFit="1" customWidth="1"/>
    <col min="3341" max="3341" width="13.42578125" style="244" customWidth="1"/>
    <col min="3342" max="3343" width="14.85546875" style="244" bestFit="1" customWidth="1"/>
    <col min="3344" max="3344" width="13" style="244" customWidth="1"/>
    <col min="3345" max="3345" width="15.42578125" style="244" bestFit="1" customWidth="1"/>
    <col min="3346" max="3585" width="9.140625" style="244"/>
    <col min="3586" max="3586" width="6.85546875" style="244" customWidth="1"/>
    <col min="3587" max="3587" width="8.7109375" style="244" customWidth="1"/>
    <col min="3588" max="3588" width="16.7109375" style="244" customWidth="1"/>
    <col min="3589" max="3589" width="9.140625" style="244"/>
    <col min="3590" max="3590" width="10.7109375" style="244" customWidth="1"/>
    <col min="3591" max="3591" width="9.140625" style="244"/>
    <col min="3592" max="3592" width="9.85546875" style="244" customWidth="1"/>
    <col min="3593" max="3593" width="9.140625" style="244"/>
    <col min="3594" max="3595" width="14.85546875" style="244" bestFit="1" customWidth="1"/>
    <col min="3596" max="3596" width="13.42578125" style="244" bestFit="1" customWidth="1"/>
    <col min="3597" max="3597" width="13.42578125" style="244" customWidth="1"/>
    <col min="3598" max="3599" width="14.85546875" style="244" bestFit="1" customWidth="1"/>
    <col min="3600" max="3600" width="13" style="244" customWidth="1"/>
    <col min="3601" max="3601" width="15.42578125" style="244" bestFit="1" customWidth="1"/>
    <col min="3602" max="3841" width="9.140625" style="244"/>
    <col min="3842" max="3842" width="6.85546875" style="244" customWidth="1"/>
    <col min="3843" max="3843" width="8.7109375" style="244" customWidth="1"/>
    <col min="3844" max="3844" width="16.7109375" style="244" customWidth="1"/>
    <col min="3845" max="3845" width="9.140625" style="244"/>
    <col min="3846" max="3846" width="10.7109375" style="244" customWidth="1"/>
    <col min="3847" max="3847" width="9.140625" style="244"/>
    <col min="3848" max="3848" width="9.85546875" style="244" customWidth="1"/>
    <col min="3849" max="3849" width="9.140625" style="244"/>
    <col min="3850" max="3851" width="14.85546875" style="244" bestFit="1" customWidth="1"/>
    <col min="3852" max="3852" width="13.42578125" style="244" bestFit="1" customWidth="1"/>
    <col min="3853" max="3853" width="13.42578125" style="244" customWidth="1"/>
    <col min="3854" max="3855" width="14.85546875" style="244" bestFit="1" customWidth="1"/>
    <col min="3856" max="3856" width="13" style="244" customWidth="1"/>
    <col min="3857" max="3857" width="15.42578125" style="244" bestFit="1" customWidth="1"/>
    <col min="3858" max="4097" width="9.140625" style="244"/>
    <col min="4098" max="4098" width="6.85546875" style="244" customWidth="1"/>
    <col min="4099" max="4099" width="8.7109375" style="244" customWidth="1"/>
    <col min="4100" max="4100" width="16.7109375" style="244" customWidth="1"/>
    <col min="4101" max="4101" width="9.140625" style="244"/>
    <col min="4102" max="4102" width="10.7109375" style="244" customWidth="1"/>
    <col min="4103" max="4103" width="9.140625" style="244"/>
    <col min="4104" max="4104" width="9.85546875" style="244" customWidth="1"/>
    <col min="4105" max="4105" width="9.140625" style="244"/>
    <col min="4106" max="4107" width="14.85546875" style="244" bestFit="1" customWidth="1"/>
    <col min="4108" max="4108" width="13.42578125" style="244" bestFit="1" customWidth="1"/>
    <col min="4109" max="4109" width="13.42578125" style="244" customWidth="1"/>
    <col min="4110" max="4111" width="14.85546875" style="244" bestFit="1" customWidth="1"/>
    <col min="4112" max="4112" width="13" style="244" customWidth="1"/>
    <col min="4113" max="4113" width="15.42578125" style="244" bestFit="1" customWidth="1"/>
    <col min="4114" max="4353" width="9.140625" style="244"/>
    <col min="4354" max="4354" width="6.85546875" style="244" customWidth="1"/>
    <col min="4355" max="4355" width="8.7109375" style="244" customWidth="1"/>
    <col min="4356" max="4356" width="16.7109375" style="244" customWidth="1"/>
    <col min="4357" max="4357" width="9.140625" style="244"/>
    <col min="4358" max="4358" width="10.7109375" style="244" customWidth="1"/>
    <col min="4359" max="4359" width="9.140625" style="244"/>
    <col min="4360" max="4360" width="9.85546875" style="244" customWidth="1"/>
    <col min="4361" max="4361" width="9.140625" style="244"/>
    <col min="4362" max="4363" width="14.85546875" style="244" bestFit="1" customWidth="1"/>
    <col min="4364" max="4364" width="13.42578125" style="244" bestFit="1" customWidth="1"/>
    <col min="4365" max="4365" width="13.42578125" style="244" customWidth="1"/>
    <col min="4366" max="4367" width="14.85546875" style="244" bestFit="1" customWidth="1"/>
    <col min="4368" max="4368" width="13" style="244" customWidth="1"/>
    <col min="4369" max="4369" width="15.42578125" style="244" bestFit="1" customWidth="1"/>
    <col min="4370" max="4609" width="9.140625" style="244"/>
    <col min="4610" max="4610" width="6.85546875" style="244" customWidth="1"/>
    <col min="4611" max="4611" width="8.7109375" style="244" customWidth="1"/>
    <col min="4612" max="4612" width="16.7109375" style="244" customWidth="1"/>
    <col min="4613" max="4613" width="9.140625" style="244"/>
    <col min="4614" max="4614" width="10.7109375" style="244" customWidth="1"/>
    <col min="4615" max="4615" width="9.140625" style="244"/>
    <col min="4616" max="4616" width="9.85546875" style="244" customWidth="1"/>
    <col min="4617" max="4617" width="9.140625" style="244"/>
    <col min="4618" max="4619" width="14.85546875" style="244" bestFit="1" customWidth="1"/>
    <col min="4620" max="4620" width="13.42578125" style="244" bestFit="1" customWidth="1"/>
    <col min="4621" max="4621" width="13.42578125" style="244" customWidth="1"/>
    <col min="4622" max="4623" width="14.85546875" style="244" bestFit="1" customWidth="1"/>
    <col min="4624" max="4624" width="13" style="244" customWidth="1"/>
    <col min="4625" max="4625" width="15.42578125" style="244" bestFit="1" customWidth="1"/>
    <col min="4626" max="4865" width="9.140625" style="244"/>
    <col min="4866" max="4866" width="6.85546875" style="244" customWidth="1"/>
    <col min="4867" max="4867" width="8.7109375" style="244" customWidth="1"/>
    <col min="4868" max="4868" width="16.7109375" style="244" customWidth="1"/>
    <col min="4869" max="4869" width="9.140625" style="244"/>
    <col min="4870" max="4870" width="10.7109375" style="244" customWidth="1"/>
    <col min="4871" max="4871" width="9.140625" style="244"/>
    <col min="4872" max="4872" width="9.85546875" style="244" customWidth="1"/>
    <col min="4873" max="4873" width="9.140625" style="244"/>
    <col min="4874" max="4875" width="14.85546875" style="244" bestFit="1" customWidth="1"/>
    <col min="4876" max="4876" width="13.42578125" style="244" bestFit="1" customWidth="1"/>
    <col min="4877" max="4877" width="13.42578125" style="244" customWidth="1"/>
    <col min="4878" max="4879" width="14.85546875" style="244" bestFit="1" customWidth="1"/>
    <col min="4880" max="4880" width="13" style="244" customWidth="1"/>
    <col min="4881" max="4881" width="15.42578125" style="244" bestFit="1" customWidth="1"/>
    <col min="4882" max="5121" width="9.140625" style="244"/>
    <col min="5122" max="5122" width="6.85546875" style="244" customWidth="1"/>
    <col min="5123" max="5123" width="8.7109375" style="244" customWidth="1"/>
    <col min="5124" max="5124" width="16.7109375" style="244" customWidth="1"/>
    <col min="5125" max="5125" width="9.140625" style="244"/>
    <col min="5126" max="5126" width="10.7109375" style="244" customWidth="1"/>
    <col min="5127" max="5127" width="9.140625" style="244"/>
    <col min="5128" max="5128" width="9.85546875" style="244" customWidth="1"/>
    <col min="5129" max="5129" width="9.140625" style="244"/>
    <col min="5130" max="5131" width="14.85546875" style="244" bestFit="1" customWidth="1"/>
    <col min="5132" max="5132" width="13.42578125" style="244" bestFit="1" customWidth="1"/>
    <col min="5133" max="5133" width="13.42578125" style="244" customWidth="1"/>
    <col min="5134" max="5135" width="14.85546875" style="244" bestFit="1" customWidth="1"/>
    <col min="5136" max="5136" width="13" style="244" customWidth="1"/>
    <col min="5137" max="5137" width="15.42578125" style="244" bestFit="1" customWidth="1"/>
    <col min="5138" max="5377" width="9.140625" style="244"/>
    <col min="5378" max="5378" width="6.85546875" style="244" customWidth="1"/>
    <col min="5379" max="5379" width="8.7109375" style="244" customWidth="1"/>
    <col min="5380" max="5380" width="16.7109375" style="244" customWidth="1"/>
    <col min="5381" max="5381" width="9.140625" style="244"/>
    <col min="5382" max="5382" width="10.7109375" style="244" customWidth="1"/>
    <col min="5383" max="5383" width="9.140625" style="244"/>
    <col min="5384" max="5384" width="9.85546875" style="244" customWidth="1"/>
    <col min="5385" max="5385" width="9.140625" style="244"/>
    <col min="5386" max="5387" width="14.85546875" style="244" bestFit="1" customWidth="1"/>
    <col min="5388" max="5388" width="13.42578125" style="244" bestFit="1" customWidth="1"/>
    <col min="5389" max="5389" width="13.42578125" style="244" customWidth="1"/>
    <col min="5390" max="5391" width="14.85546875" style="244" bestFit="1" customWidth="1"/>
    <col min="5392" max="5392" width="13" style="244" customWidth="1"/>
    <col min="5393" max="5393" width="15.42578125" style="244" bestFit="1" customWidth="1"/>
    <col min="5394" max="5633" width="9.140625" style="244"/>
    <col min="5634" max="5634" width="6.85546875" style="244" customWidth="1"/>
    <col min="5635" max="5635" width="8.7109375" style="244" customWidth="1"/>
    <col min="5636" max="5636" width="16.7109375" style="244" customWidth="1"/>
    <col min="5637" max="5637" width="9.140625" style="244"/>
    <col min="5638" max="5638" width="10.7109375" style="244" customWidth="1"/>
    <col min="5639" max="5639" width="9.140625" style="244"/>
    <col min="5640" max="5640" width="9.85546875" style="244" customWidth="1"/>
    <col min="5641" max="5641" width="9.140625" style="244"/>
    <col min="5642" max="5643" width="14.85546875" style="244" bestFit="1" customWidth="1"/>
    <col min="5644" max="5644" width="13.42578125" style="244" bestFit="1" customWidth="1"/>
    <col min="5645" max="5645" width="13.42578125" style="244" customWidth="1"/>
    <col min="5646" max="5647" width="14.85546875" style="244" bestFit="1" customWidth="1"/>
    <col min="5648" max="5648" width="13" style="244" customWidth="1"/>
    <col min="5649" max="5649" width="15.42578125" style="244" bestFit="1" customWidth="1"/>
    <col min="5650" max="5889" width="9.140625" style="244"/>
    <col min="5890" max="5890" width="6.85546875" style="244" customWidth="1"/>
    <col min="5891" max="5891" width="8.7109375" style="244" customWidth="1"/>
    <col min="5892" max="5892" width="16.7109375" style="244" customWidth="1"/>
    <col min="5893" max="5893" width="9.140625" style="244"/>
    <col min="5894" max="5894" width="10.7109375" style="244" customWidth="1"/>
    <col min="5895" max="5895" width="9.140625" style="244"/>
    <col min="5896" max="5896" width="9.85546875" style="244" customWidth="1"/>
    <col min="5897" max="5897" width="9.140625" style="244"/>
    <col min="5898" max="5899" width="14.85546875" style="244" bestFit="1" customWidth="1"/>
    <col min="5900" max="5900" width="13.42578125" style="244" bestFit="1" customWidth="1"/>
    <col min="5901" max="5901" width="13.42578125" style="244" customWidth="1"/>
    <col min="5902" max="5903" width="14.85546875" style="244" bestFit="1" customWidth="1"/>
    <col min="5904" max="5904" width="13" style="244" customWidth="1"/>
    <col min="5905" max="5905" width="15.42578125" style="244" bestFit="1" customWidth="1"/>
    <col min="5906" max="6145" width="9.140625" style="244"/>
    <col min="6146" max="6146" width="6.85546875" style="244" customWidth="1"/>
    <col min="6147" max="6147" width="8.7109375" style="244" customWidth="1"/>
    <col min="6148" max="6148" width="16.7109375" style="244" customWidth="1"/>
    <col min="6149" max="6149" width="9.140625" style="244"/>
    <col min="6150" max="6150" width="10.7109375" style="244" customWidth="1"/>
    <col min="6151" max="6151" width="9.140625" style="244"/>
    <col min="6152" max="6152" width="9.85546875" style="244" customWidth="1"/>
    <col min="6153" max="6153" width="9.140625" style="244"/>
    <col min="6154" max="6155" width="14.85546875" style="244" bestFit="1" customWidth="1"/>
    <col min="6156" max="6156" width="13.42578125" style="244" bestFit="1" customWidth="1"/>
    <col min="6157" max="6157" width="13.42578125" style="244" customWidth="1"/>
    <col min="6158" max="6159" width="14.85546875" style="244" bestFit="1" customWidth="1"/>
    <col min="6160" max="6160" width="13" style="244" customWidth="1"/>
    <col min="6161" max="6161" width="15.42578125" style="244" bestFit="1" customWidth="1"/>
    <col min="6162" max="6401" width="9.140625" style="244"/>
    <col min="6402" max="6402" width="6.85546875" style="244" customWidth="1"/>
    <col min="6403" max="6403" width="8.7109375" style="244" customWidth="1"/>
    <col min="6404" max="6404" width="16.7109375" style="244" customWidth="1"/>
    <col min="6405" max="6405" width="9.140625" style="244"/>
    <col min="6406" max="6406" width="10.7109375" style="244" customWidth="1"/>
    <col min="6407" max="6407" width="9.140625" style="244"/>
    <col min="6408" max="6408" width="9.85546875" style="244" customWidth="1"/>
    <col min="6409" max="6409" width="9.140625" style="244"/>
    <col min="6410" max="6411" width="14.85546875" style="244" bestFit="1" customWidth="1"/>
    <col min="6412" max="6412" width="13.42578125" style="244" bestFit="1" customWidth="1"/>
    <col min="6413" max="6413" width="13.42578125" style="244" customWidth="1"/>
    <col min="6414" max="6415" width="14.85546875" style="244" bestFit="1" customWidth="1"/>
    <col min="6416" max="6416" width="13" style="244" customWidth="1"/>
    <col min="6417" max="6417" width="15.42578125" style="244" bestFit="1" customWidth="1"/>
    <col min="6418" max="6657" width="9.140625" style="244"/>
    <col min="6658" max="6658" width="6.85546875" style="244" customWidth="1"/>
    <col min="6659" max="6659" width="8.7109375" style="244" customWidth="1"/>
    <col min="6660" max="6660" width="16.7109375" style="244" customWidth="1"/>
    <col min="6661" max="6661" width="9.140625" style="244"/>
    <col min="6662" max="6662" width="10.7109375" style="244" customWidth="1"/>
    <col min="6663" max="6663" width="9.140625" style="244"/>
    <col min="6664" max="6664" width="9.85546875" style="244" customWidth="1"/>
    <col min="6665" max="6665" width="9.140625" style="244"/>
    <col min="6666" max="6667" width="14.85546875" style="244" bestFit="1" customWidth="1"/>
    <col min="6668" max="6668" width="13.42578125" style="244" bestFit="1" customWidth="1"/>
    <col min="6669" max="6669" width="13.42578125" style="244" customWidth="1"/>
    <col min="6670" max="6671" width="14.85546875" style="244" bestFit="1" customWidth="1"/>
    <col min="6672" max="6672" width="13" style="244" customWidth="1"/>
    <col min="6673" max="6673" width="15.42578125" style="244" bestFit="1" customWidth="1"/>
    <col min="6674" max="6913" width="9.140625" style="244"/>
    <col min="6914" max="6914" width="6.85546875" style="244" customWidth="1"/>
    <col min="6915" max="6915" width="8.7109375" style="244" customWidth="1"/>
    <col min="6916" max="6916" width="16.7109375" style="244" customWidth="1"/>
    <col min="6917" max="6917" width="9.140625" style="244"/>
    <col min="6918" max="6918" width="10.7109375" style="244" customWidth="1"/>
    <col min="6919" max="6919" width="9.140625" style="244"/>
    <col min="6920" max="6920" width="9.85546875" style="244" customWidth="1"/>
    <col min="6921" max="6921" width="9.140625" style="244"/>
    <col min="6922" max="6923" width="14.85546875" style="244" bestFit="1" customWidth="1"/>
    <col min="6924" max="6924" width="13.42578125" style="244" bestFit="1" customWidth="1"/>
    <col min="6925" max="6925" width="13.42578125" style="244" customWidth="1"/>
    <col min="6926" max="6927" width="14.85546875" style="244" bestFit="1" customWidth="1"/>
    <col min="6928" max="6928" width="13" style="244" customWidth="1"/>
    <col min="6929" max="6929" width="15.42578125" style="244" bestFit="1" customWidth="1"/>
    <col min="6930" max="7169" width="9.140625" style="244"/>
    <col min="7170" max="7170" width="6.85546875" style="244" customWidth="1"/>
    <col min="7171" max="7171" width="8.7109375" style="244" customWidth="1"/>
    <col min="7172" max="7172" width="16.7109375" style="244" customWidth="1"/>
    <col min="7173" max="7173" width="9.140625" style="244"/>
    <col min="7174" max="7174" width="10.7109375" style="244" customWidth="1"/>
    <col min="7175" max="7175" width="9.140625" style="244"/>
    <col min="7176" max="7176" width="9.85546875" style="244" customWidth="1"/>
    <col min="7177" max="7177" width="9.140625" style="244"/>
    <col min="7178" max="7179" width="14.85546875" style="244" bestFit="1" customWidth="1"/>
    <col min="7180" max="7180" width="13.42578125" style="244" bestFit="1" customWidth="1"/>
    <col min="7181" max="7181" width="13.42578125" style="244" customWidth="1"/>
    <col min="7182" max="7183" width="14.85546875" style="244" bestFit="1" customWidth="1"/>
    <col min="7184" max="7184" width="13" style="244" customWidth="1"/>
    <col min="7185" max="7185" width="15.42578125" style="244" bestFit="1" customWidth="1"/>
    <col min="7186" max="7425" width="9.140625" style="244"/>
    <col min="7426" max="7426" width="6.85546875" style="244" customWidth="1"/>
    <col min="7427" max="7427" width="8.7109375" style="244" customWidth="1"/>
    <col min="7428" max="7428" width="16.7109375" style="244" customWidth="1"/>
    <col min="7429" max="7429" width="9.140625" style="244"/>
    <col min="7430" max="7430" width="10.7109375" style="244" customWidth="1"/>
    <col min="7431" max="7431" width="9.140625" style="244"/>
    <col min="7432" max="7432" width="9.85546875" style="244" customWidth="1"/>
    <col min="7433" max="7433" width="9.140625" style="244"/>
    <col min="7434" max="7435" width="14.85546875" style="244" bestFit="1" customWidth="1"/>
    <col min="7436" max="7436" width="13.42578125" style="244" bestFit="1" customWidth="1"/>
    <col min="7437" max="7437" width="13.42578125" style="244" customWidth="1"/>
    <col min="7438" max="7439" width="14.85546875" style="244" bestFit="1" customWidth="1"/>
    <col min="7440" max="7440" width="13" style="244" customWidth="1"/>
    <col min="7441" max="7441" width="15.42578125" style="244" bestFit="1" customWidth="1"/>
    <col min="7442" max="7681" width="9.140625" style="244"/>
    <col min="7682" max="7682" width="6.85546875" style="244" customWidth="1"/>
    <col min="7683" max="7683" width="8.7109375" style="244" customWidth="1"/>
    <col min="7684" max="7684" width="16.7109375" style="244" customWidth="1"/>
    <col min="7685" max="7685" width="9.140625" style="244"/>
    <col min="7686" max="7686" width="10.7109375" style="244" customWidth="1"/>
    <col min="7687" max="7687" width="9.140625" style="244"/>
    <col min="7688" max="7688" width="9.85546875" style="244" customWidth="1"/>
    <col min="7689" max="7689" width="9.140625" style="244"/>
    <col min="7690" max="7691" width="14.85546875" style="244" bestFit="1" customWidth="1"/>
    <col min="7692" max="7692" width="13.42578125" style="244" bestFit="1" customWidth="1"/>
    <col min="7693" max="7693" width="13.42578125" style="244" customWidth="1"/>
    <col min="7694" max="7695" width="14.85546875" style="244" bestFit="1" customWidth="1"/>
    <col min="7696" max="7696" width="13" style="244" customWidth="1"/>
    <col min="7697" max="7697" width="15.42578125" style="244" bestFit="1" customWidth="1"/>
    <col min="7698" max="7937" width="9.140625" style="244"/>
    <col min="7938" max="7938" width="6.85546875" style="244" customWidth="1"/>
    <col min="7939" max="7939" width="8.7109375" style="244" customWidth="1"/>
    <col min="7940" max="7940" width="16.7109375" style="244" customWidth="1"/>
    <col min="7941" max="7941" width="9.140625" style="244"/>
    <col min="7942" max="7942" width="10.7109375" style="244" customWidth="1"/>
    <col min="7943" max="7943" width="9.140625" style="244"/>
    <col min="7944" max="7944" width="9.85546875" style="244" customWidth="1"/>
    <col min="7945" max="7945" width="9.140625" style="244"/>
    <col min="7946" max="7947" width="14.85546875" style="244" bestFit="1" customWidth="1"/>
    <col min="7948" max="7948" width="13.42578125" style="244" bestFit="1" customWidth="1"/>
    <col min="7949" max="7949" width="13.42578125" style="244" customWidth="1"/>
    <col min="7950" max="7951" width="14.85546875" style="244" bestFit="1" customWidth="1"/>
    <col min="7952" max="7952" width="13" style="244" customWidth="1"/>
    <col min="7953" max="7953" width="15.42578125" style="244" bestFit="1" customWidth="1"/>
    <col min="7954" max="8193" width="9.140625" style="244"/>
    <col min="8194" max="8194" width="6.85546875" style="244" customWidth="1"/>
    <col min="8195" max="8195" width="8.7109375" style="244" customWidth="1"/>
    <col min="8196" max="8196" width="16.7109375" style="244" customWidth="1"/>
    <col min="8197" max="8197" width="9.140625" style="244"/>
    <col min="8198" max="8198" width="10.7109375" style="244" customWidth="1"/>
    <col min="8199" max="8199" width="9.140625" style="244"/>
    <col min="8200" max="8200" width="9.85546875" style="244" customWidth="1"/>
    <col min="8201" max="8201" width="9.140625" style="244"/>
    <col min="8202" max="8203" width="14.85546875" style="244" bestFit="1" customWidth="1"/>
    <col min="8204" max="8204" width="13.42578125" style="244" bestFit="1" customWidth="1"/>
    <col min="8205" max="8205" width="13.42578125" style="244" customWidth="1"/>
    <col min="8206" max="8207" width="14.85546875" style="244" bestFit="1" customWidth="1"/>
    <col min="8208" max="8208" width="13" style="244" customWidth="1"/>
    <col min="8209" max="8209" width="15.42578125" style="244" bestFit="1" customWidth="1"/>
    <col min="8210" max="8449" width="9.140625" style="244"/>
    <col min="8450" max="8450" width="6.85546875" style="244" customWidth="1"/>
    <col min="8451" max="8451" width="8.7109375" style="244" customWidth="1"/>
    <col min="8452" max="8452" width="16.7109375" style="244" customWidth="1"/>
    <col min="8453" max="8453" width="9.140625" style="244"/>
    <col min="8454" max="8454" width="10.7109375" style="244" customWidth="1"/>
    <col min="8455" max="8455" width="9.140625" style="244"/>
    <col min="8456" max="8456" width="9.85546875" style="244" customWidth="1"/>
    <col min="8457" max="8457" width="9.140625" style="244"/>
    <col min="8458" max="8459" width="14.85546875" style="244" bestFit="1" customWidth="1"/>
    <col min="8460" max="8460" width="13.42578125" style="244" bestFit="1" customWidth="1"/>
    <col min="8461" max="8461" width="13.42578125" style="244" customWidth="1"/>
    <col min="8462" max="8463" width="14.85546875" style="244" bestFit="1" customWidth="1"/>
    <col min="8464" max="8464" width="13" style="244" customWidth="1"/>
    <col min="8465" max="8465" width="15.42578125" style="244" bestFit="1" customWidth="1"/>
    <col min="8466" max="8705" width="9.140625" style="244"/>
    <col min="8706" max="8706" width="6.85546875" style="244" customWidth="1"/>
    <col min="8707" max="8707" width="8.7109375" style="244" customWidth="1"/>
    <col min="8708" max="8708" width="16.7109375" style="244" customWidth="1"/>
    <col min="8709" max="8709" width="9.140625" style="244"/>
    <col min="8710" max="8710" width="10.7109375" style="244" customWidth="1"/>
    <col min="8711" max="8711" width="9.140625" style="244"/>
    <col min="8712" max="8712" width="9.85546875" style="244" customWidth="1"/>
    <col min="8713" max="8713" width="9.140625" style="244"/>
    <col min="8714" max="8715" width="14.85546875" style="244" bestFit="1" customWidth="1"/>
    <col min="8716" max="8716" width="13.42578125" style="244" bestFit="1" customWidth="1"/>
    <col min="8717" max="8717" width="13.42578125" style="244" customWidth="1"/>
    <col min="8718" max="8719" width="14.85546875" style="244" bestFit="1" customWidth="1"/>
    <col min="8720" max="8720" width="13" style="244" customWidth="1"/>
    <col min="8721" max="8721" width="15.42578125" style="244" bestFit="1" customWidth="1"/>
    <col min="8722" max="8961" width="9.140625" style="244"/>
    <col min="8962" max="8962" width="6.85546875" style="244" customWidth="1"/>
    <col min="8963" max="8963" width="8.7109375" style="244" customWidth="1"/>
    <col min="8964" max="8964" width="16.7109375" style="244" customWidth="1"/>
    <col min="8965" max="8965" width="9.140625" style="244"/>
    <col min="8966" max="8966" width="10.7109375" style="244" customWidth="1"/>
    <col min="8967" max="8967" width="9.140625" style="244"/>
    <col min="8968" max="8968" width="9.85546875" style="244" customWidth="1"/>
    <col min="8969" max="8969" width="9.140625" style="244"/>
    <col min="8970" max="8971" width="14.85546875" style="244" bestFit="1" customWidth="1"/>
    <col min="8972" max="8972" width="13.42578125" style="244" bestFit="1" customWidth="1"/>
    <col min="8973" max="8973" width="13.42578125" style="244" customWidth="1"/>
    <col min="8974" max="8975" width="14.85546875" style="244" bestFit="1" customWidth="1"/>
    <col min="8976" max="8976" width="13" style="244" customWidth="1"/>
    <col min="8977" max="8977" width="15.42578125" style="244" bestFit="1" customWidth="1"/>
    <col min="8978" max="9217" width="9.140625" style="244"/>
    <col min="9218" max="9218" width="6.85546875" style="244" customWidth="1"/>
    <col min="9219" max="9219" width="8.7109375" style="244" customWidth="1"/>
    <col min="9220" max="9220" width="16.7109375" style="244" customWidth="1"/>
    <col min="9221" max="9221" width="9.140625" style="244"/>
    <col min="9222" max="9222" width="10.7109375" style="244" customWidth="1"/>
    <col min="9223" max="9223" width="9.140625" style="244"/>
    <col min="9224" max="9224" width="9.85546875" style="244" customWidth="1"/>
    <col min="9225" max="9225" width="9.140625" style="244"/>
    <col min="9226" max="9227" width="14.85546875" style="244" bestFit="1" customWidth="1"/>
    <col min="9228" max="9228" width="13.42578125" style="244" bestFit="1" customWidth="1"/>
    <col min="9229" max="9229" width="13.42578125" style="244" customWidth="1"/>
    <col min="9230" max="9231" width="14.85546875" style="244" bestFit="1" customWidth="1"/>
    <col min="9232" max="9232" width="13" style="244" customWidth="1"/>
    <col min="9233" max="9233" width="15.42578125" style="244" bestFit="1" customWidth="1"/>
    <col min="9234" max="9473" width="9.140625" style="244"/>
    <col min="9474" max="9474" width="6.85546875" style="244" customWidth="1"/>
    <col min="9475" max="9475" width="8.7109375" style="244" customWidth="1"/>
    <col min="9476" max="9476" width="16.7109375" style="244" customWidth="1"/>
    <col min="9477" max="9477" width="9.140625" style="244"/>
    <col min="9478" max="9478" width="10.7109375" style="244" customWidth="1"/>
    <col min="9479" max="9479" width="9.140625" style="244"/>
    <col min="9480" max="9480" width="9.85546875" style="244" customWidth="1"/>
    <col min="9481" max="9481" width="9.140625" style="244"/>
    <col min="9482" max="9483" width="14.85546875" style="244" bestFit="1" customWidth="1"/>
    <col min="9484" max="9484" width="13.42578125" style="244" bestFit="1" customWidth="1"/>
    <col min="9485" max="9485" width="13.42578125" style="244" customWidth="1"/>
    <col min="9486" max="9487" width="14.85546875" style="244" bestFit="1" customWidth="1"/>
    <col min="9488" max="9488" width="13" style="244" customWidth="1"/>
    <col min="9489" max="9489" width="15.42578125" style="244" bestFit="1" customWidth="1"/>
    <col min="9490" max="9729" width="9.140625" style="244"/>
    <col min="9730" max="9730" width="6.85546875" style="244" customWidth="1"/>
    <col min="9731" max="9731" width="8.7109375" style="244" customWidth="1"/>
    <col min="9732" max="9732" width="16.7109375" style="244" customWidth="1"/>
    <col min="9733" max="9733" width="9.140625" style="244"/>
    <col min="9734" max="9734" width="10.7109375" style="244" customWidth="1"/>
    <col min="9735" max="9735" width="9.140625" style="244"/>
    <col min="9736" max="9736" width="9.85546875" style="244" customWidth="1"/>
    <col min="9737" max="9737" width="9.140625" style="244"/>
    <col min="9738" max="9739" width="14.85546875" style="244" bestFit="1" customWidth="1"/>
    <col min="9740" max="9740" width="13.42578125" style="244" bestFit="1" customWidth="1"/>
    <col min="9741" max="9741" width="13.42578125" style="244" customWidth="1"/>
    <col min="9742" max="9743" width="14.85546875" style="244" bestFit="1" customWidth="1"/>
    <col min="9744" max="9744" width="13" style="244" customWidth="1"/>
    <col min="9745" max="9745" width="15.42578125" style="244" bestFit="1" customWidth="1"/>
    <col min="9746" max="9985" width="9.140625" style="244"/>
    <col min="9986" max="9986" width="6.85546875" style="244" customWidth="1"/>
    <col min="9987" max="9987" width="8.7109375" style="244" customWidth="1"/>
    <col min="9988" max="9988" width="16.7109375" style="244" customWidth="1"/>
    <col min="9989" max="9989" width="9.140625" style="244"/>
    <col min="9990" max="9990" width="10.7109375" style="244" customWidth="1"/>
    <col min="9991" max="9991" width="9.140625" style="244"/>
    <col min="9992" max="9992" width="9.85546875" style="244" customWidth="1"/>
    <col min="9993" max="9993" width="9.140625" style="244"/>
    <col min="9994" max="9995" width="14.85546875" style="244" bestFit="1" customWidth="1"/>
    <col min="9996" max="9996" width="13.42578125" style="244" bestFit="1" customWidth="1"/>
    <col min="9997" max="9997" width="13.42578125" style="244" customWidth="1"/>
    <col min="9998" max="9999" width="14.85546875" style="244" bestFit="1" customWidth="1"/>
    <col min="10000" max="10000" width="13" style="244" customWidth="1"/>
    <col min="10001" max="10001" width="15.42578125" style="244" bestFit="1" customWidth="1"/>
    <col min="10002" max="10241" width="9.140625" style="244"/>
    <col min="10242" max="10242" width="6.85546875" style="244" customWidth="1"/>
    <col min="10243" max="10243" width="8.7109375" style="244" customWidth="1"/>
    <col min="10244" max="10244" width="16.7109375" style="244" customWidth="1"/>
    <col min="10245" max="10245" width="9.140625" style="244"/>
    <col min="10246" max="10246" width="10.7109375" style="244" customWidth="1"/>
    <col min="10247" max="10247" width="9.140625" style="244"/>
    <col min="10248" max="10248" width="9.85546875" style="244" customWidth="1"/>
    <col min="10249" max="10249" width="9.140625" style="244"/>
    <col min="10250" max="10251" width="14.85546875" style="244" bestFit="1" customWidth="1"/>
    <col min="10252" max="10252" width="13.42578125" style="244" bestFit="1" customWidth="1"/>
    <col min="10253" max="10253" width="13.42578125" style="244" customWidth="1"/>
    <col min="10254" max="10255" width="14.85546875" style="244" bestFit="1" customWidth="1"/>
    <col min="10256" max="10256" width="13" style="244" customWidth="1"/>
    <col min="10257" max="10257" width="15.42578125" style="244" bestFit="1" customWidth="1"/>
    <col min="10258" max="10497" width="9.140625" style="244"/>
    <col min="10498" max="10498" width="6.85546875" style="244" customWidth="1"/>
    <col min="10499" max="10499" width="8.7109375" style="244" customWidth="1"/>
    <col min="10500" max="10500" width="16.7109375" style="244" customWidth="1"/>
    <col min="10501" max="10501" width="9.140625" style="244"/>
    <col min="10502" max="10502" width="10.7109375" style="244" customWidth="1"/>
    <col min="10503" max="10503" width="9.140625" style="244"/>
    <col min="10504" max="10504" width="9.85546875" style="244" customWidth="1"/>
    <col min="10505" max="10505" width="9.140625" style="244"/>
    <col min="10506" max="10507" width="14.85546875" style="244" bestFit="1" customWidth="1"/>
    <col min="10508" max="10508" width="13.42578125" style="244" bestFit="1" customWidth="1"/>
    <col min="10509" max="10509" width="13.42578125" style="244" customWidth="1"/>
    <col min="10510" max="10511" width="14.85546875" style="244" bestFit="1" customWidth="1"/>
    <col min="10512" max="10512" width="13" style="244" customWidth="1"/>
    <col min="10513" max="10513" width="15.42578125" style="244" bestFit="1" customWidth="1"/>
    <col min="10514" max="10753" width="9.140625" style="244"/>
    <col min="10754" max="10754" width="6.85546875" style="244" customWidth="1"/>
    <col min="10755" max="10755" width="8.7109375" style="244" customWidth="1"/>
    <col min="10756" max="10756" width="16.7109375" style="244" customWidth="1"/>
    <col min="10757" max="10757" width="9.140625" style="244"/>
    <col min="10758" max="10758" width="10.7109375" style="244" customWidth="1"/>
    <col min="10759" max="10759" width="9.140625" style="244"/>
    <col min="10760" max="10760" width="9.85546875" style="244" customWidth="1"/>
    <col min="10761" max="10761" width="9.140625" style="244"/>
    <col min="10762" max="10763" width="14.85546875" style="244" bestFit="1" customWidth="1"/>
    <col min="10764" max="10764" width="13.42578125" style="244" bestFit="1" customWidth="1"/>
    <col min="10765" max="10765" width="13.42578125" style="244" customWidth="1"/>
    <col min="10766" max="10767" width="14.85546875" style="244" bestFit="1" customWidth="1"/>
    <col min="10768" max="10768" width="13" style="244" customWidth="1"/>
    <col min="10769" max="10769" width="15.42578125" style="244" bestFit="1" customWidth="1"/>
    <col min="10770" max="11009" width="9.140625" style="244"/>
    <col min="11010" max="11010" width="6.85546875" style="244" customWidth="1"/>
    <col min="11011" max="11011" width="8.7109375" style="244" customWidth="1"/>
    <col min="11012" max="11012" width="16.7109375" style="244" customWidth="1"/>
    <col min="11013" max="11013" width="9.140625" style="244"/>
    <col min="11014" max="11014" width="10.7109375" style="244" customWidth="1"/>
    <col min="11015" max="11015" width="9.140625" style="244"/>
    <col min="11016" max="11016" width="9.85546875" style="244" customWidth="1"/>
    <col min="11017" max="11017" width="9.140625" style="244"/>
    <col min="11018" max="11019" width="14.85546875" style="244" bestFit="1" customWidth="1"/>
    <col min="11020" max="11020" width="13.42578125" style="244" bestFit="1" customWidth="1"/>
    <col min="11021" max="11021" width="13.42578125" style="244" customWidth="1"/>
    <col min="11022" max="11023" width="14.85546875" style="244" bestFit="1" customWidth="1"/>
    <col min="11024" max="11024" width="13" style="244" customWidth="1"/>
    <col min="11025" max="11025" width="15.42578125" style="244" bestFit="1" customWidth="1"/>
    <col min="11026" max="11265" width="9.140625" style="244"/>
    <col min="11266" max="11266" width="6.85546875" style="244" customWidth="1"/>
    <col min="11267" max="11267" width="8.7109375" style="244" customWidth="1"/>
    <col min="11268" max="11268" width="16.7109375" style="244" customWidth="1"/>
    <col min="11269" max="11269" width="9.140625" style="244"/>
    <col min="11270" max="11270" width="10.7109375" style="244" customWidth="1"/>
    <col min="11271" max="11271" width="9.140625" style="244"/>
    <col min="11272" max="11272" width="9.85546875" style="244" customWidth="1"/>
    <col min="11273" max="11273" width="9.140625" style="244"/>
    <col min="11274" max="11275" width="14.85546875" style="244" bestFit="1" customWidth="1"/>
    <col min="11276" max="11276" width="13.42578125" style="244" bestFit="1" customWidth="1"/>
    <col min="11277" max="11277" width="13.42578125" style="244" customWidth="1"/>
    <col min="11278" max="11279" width="14.85546875" style="244" bestFit="1" customWidth="1"/>
    <col min="11280" max="11280" width="13" style="244" customWidth="1"/>
    <col min="11281" max="11281" width="15.42578125" style="244" bestFit="1" customWidth="1"/>
    <col min="11282" max="11521" width="9.140625" style="244"/>
    <col min="11522" max="11522" width="6.85546875" style="244" customWidth="1"/>
    <col min="11523" max="11523" width="8.7109375" style="244" customWidth="1"/>
    <col min="11524" max="11524" width="16.7109375" style="244" customWidth="1"/>
    <col min="11525" max="11525" width="9.140625" style="244"/>
    <col min="11526" max="11526" width="10.7109375" style="244" customWidth="1"/>
    <col min="11527" max="11527" width="9.140625" style="244"/>
    <col min="11528" max="11528" width="9.85546875" style="244" customWidth="1"/>
    <col min="11529" max="11529" width="9.140625" style="244"/>
    <col min="11530" max="11531" width="14.85546875" style="244" bestFit="1" customWidth="1"/>
    <col min="11532" max="11532" width="13.42578125" style="244" bestFit="1" customWidth="1"/>
    <col min="11533" max="11533" width="13.42578125" style="244" customWidth="1"/>
    <col min="11534" max="11535" width="14.85546875" style="244" bestFit="1" customWidth="1"/>
    <col min="11536" max="11536" width="13" style="244" customWidth="1"/>
    <col min="11537" max="11537" width="15.42578125" style="244" bestFit="1" customWidth="1"/>
    <col min="11538" max="11777" width="9.140625" style="244"/>
    <col min="11778" max="11778" width="6.85546875" style="244" customWidth="1"/>
    <col min="11779" max="11779" width="8.7109375" style="244" customWidth="1"/>
    <col min="11780" max="11780" width="16.7109375" style="244" customWidth="1"/>
    <col min="11781" max="11781" width="9.140625" style="244"/>
    <col min="11782" max="11782" width="10.7109375" style="244" customWidth="1"/>
    <col min="11783" max="11783" width="9.140625" style="244"/>
    <col min="11784" max="11784" width="9.85546875" style="244" customWidth="1"/>
    <col min="11785" max="11785" width="9.140625" style="244"/>
    <col min="11786" max="11787" width="14.85546875" style="244" bestFit="1" customWidth="1"/>
    <col min="11788" max="11788" width="13.42578125" style="244" bestFit="1" customWidth="1"/>
    <col min="11789" max="11789" width="13.42578125" style="244" customWidth="1"/>
    <col min="11790" max="11791" width="14.85546875" style="244" bestFit="1" customWidth="1"/>
    <col min="11792" max="11792" width="13" style="244" customWidth="1"/>
    <col min="11793" max="11793" width="15.42578125" style="244" bestFit="1" customWidth="1"/>
    <col min="11794" max="12033" width="9.140625" style="244"/>
    <col min="12034" max="12034" width="6.85546875" style="244" customWidth="1"/>
    <col min="12035" max="12035" width="8.7109375" style="244" customWidth="1"/>
    <col min="12036" max="12036" width="16.7109375" style="244" customWidth="1"/>
    <col min="12037" max="12037" width="9.140625" style="244"/>
    <col min="12038" max="12038" width="10.7109375" style="244" customWidth="1"/>
    <col min="12039" max="12039" width="9.140625" style="244"/>
    <col min="12040" max="12040" width="9.85546875" style="244" customWidth="1"/>
    <col min="12041" max="12041" width="9.140625" style="244"/>
    <col min="12042" max="12043" width="14.85546875" style="244" bestFit="1" customWidth="1"/>
    <col min="12044" max="12044" width="13.42578125" style="244" bestFit="1" customWidth="1"/>
    <col min="12045" max="12045" width="13.42578125" style="244" customWidth="1"/>
    <col min="12046" max="12047" width="14.85546875" style="244" bestFit="1" customWidth="1"/>
    <col min="12048" max="12048" width="13" style="244" customWidth="1"/>
    <col min="12049" max="12049" width="15.42578125" style="244" bestFit="1" customWidth="1"/>
    <col min="12050" max="12289" width="9.140625" style="244"/>
    <col min="12290" max="12290" width="6.85546875" style="244" customWidth="1"/>
    <col min="12291" max="12291" width="8.7109375" style="244" customWidth="1"/>
    <col min="12292" max="12292" width="16.7109375" style="244" customWidth="1"/>
    <col min="12293" max="12293" width="9.140625" style="244"/>
    <col min="12294" max="12294" width="10.7109375" style="244" customWidth="1"/>
    <col min="12295" max="12295" width="9.140625" style="244"/>
    <col min="12296" max="12296" width="9.85546875" style="244" customWidth="1"/>
    <col min="12297" max="12297" width="9.140625" style="244"/>
    <col min="12298" max="12299" width="14.85546875" style="244" bestFit="1" customWidth="1"/>
    <col min="12300" max="12300" width="13.42578125" style="244" bestFit="1" customWidth="1"/>
    <col min="12301" max="12301" width="13.42578125" style="244" customWidth="1"/>
    <col min="12302" max="12303" width="14.85546875" style="244" bestFit="1" customWidth="1"/>
    <col min="12304" max="12304" width="13" style="244" customWidth="1"/>
    <col min="12305" max="12305" width="15.42578125" style="244" bestFit="1" customWidth="1"/>
    <col min="12306" max="12545" width="9.140625" style="244"/>
    <col min="12546" max="12546" width="6.85546875" style="244" customWidth="1"/>
    <col min="12547" max="12547" width="8.7109375" style="244" customWidth="1"/>
    <col min="12548" max="12548" width="16.7109375" style="244" customWidth="1"/>
    <col min="12549" max="12549" width="9.140625" style="244"/>
    <col min="12550" max="12550" width="10.7109375" style="244" customWidth="1"/>
    <col min="12551" max="12551" width="9.140625" style="244"/>
    <col min="12552" max="12552" width="9.85546875" style="244" customWidth="1"/>
    <col min="12553" max="12553" width="9.140625" style="244"/>
    <col min="12554" max="12555" width="14.85546875" style="244" bestFit="1" customWidth="1"/>
    <col min="12556" max="12556" width="13.42578125" style="244" bestFit="1" customWidth="1"/>
    <col min="12557" max="12557" width="13.42578125" style="244" customWidth="1"/>
    <col min="12558" max="12559" width="14.85546875" style="244" bestFit="1" customWidth="1"/>
    <col min="12560" max="12560" width="13" style="244" customWidth="1"/>
    <col min="12561" max="12561" width="15.42578125" style="244" bestFit="1" customWidth="1"/>
    <col min="12562" max="12801" width="9.140625" style="244"/>
    <col min="12802" max="12802" width="6.85546875" style="244" customWidth="1"/>
    <col min="12803" max="12803" width="8.7109375" style="244" customWidth="1"/>
    <col min="12804" max="12804" width="16.7109375" style="244" customWidth="1"/>
    <col min="12805" max="12805" width="9.140625" style="244"/>
    <col min="12806" max="12806" width="10.7109375" style="244" customWidth="1"/>
    <col min="12807" max="12807" width="9.140625" style="244"/>
    <col min="12808" max="12808" width="9.85546875" style="244" customWidth="1"/>
    <col min="12809" max="12809" width="9.140625" style="244"/>
    <col min="12810" max="12811" width="14.85546875" style="244" bestFit="1" customWidth="1"/>
    <col min="12812" max="12812" width="13.42578125" style="244" bestFit="1" customWidth="1"/>
    <col min="12813" max="12813" width="13.42578125" style="244" customWidth="1"/>
    <col min="12814" max="12815" width="14.85546875" style="244" bestFit="1" customWidth="1"/>
    <col min="12816" max="12816" width="13" style="244" customWidth="1"/>
    <col min="12817" max="12817" width="15.42578125" style="244" bestFit="1" customWidth="1"/>
    <col min="12818" max="13057" width="9.140625" style="244"/>
    <col min="13058" max="13058" width="6.85546875" style="244" customWidth="1"/>
    <col min="13059" max="13059" width="8.7109375" style="244" customWidth="1"/>
    <col min="13060" max="13060" width="16.7109375" style="244" customWidth="1"/>
    <col min="13061" max="13061" width="9.140625" style="244"/>
    <col min="13062" max="13062" width="10.7109375" style="244" customWidth="1"/>
    <col min="13063" max="13063" width="9.140625" style="244"/>
    <col min="13064" max="13064" width="9.85546875" style="244" customWidth="1"/>
    <col min="13065" max="13065" width="9.140625" style="244"/>
    <col min="13066" max="13067" width="14.85546875" style="244" bestFit="1" customWidth="1"/>
    <col min="13068" max="13068" width="13.42578125" style="244" bestFit="1" customWidth="1"/>
    <col min="13069" max="13069" width="13.42578125" style="244" customWidth="1"/>
    <col min="13070" max="13071" width="14.85546875" style="244" bestFit="1" customWidth="1"/>
    <col min="13072" max="13072" width="13" style="244" customWidth="1"/>
    <col min="13073" max="13073" width="15.42578125" style="244" bestFit="1" customWidth="1"/>
    <col min="13074" max="13313" width="9.140625" style="244"/>
    <col min="13314" max="13314" width="6.85546875" style="244" customWidth="1"/>
    <col min="13315" max="13315" width="8.7109375" style="244" customWidth="1"/>
    <col min="13316" max="13316" width="16.7109375" style="244" customWidth="1"/>
    <col min="13317" max="13317" width="9.140625" style="244"/>
    <col min="13318" max="13318" width="10.7109375" style="244" customWidth="1"/>
    <col min="13319" max="13319" width="9.140625" style="244"/>
    <col min="13320" max="13320" width="9.85546875" style="244" customWidth="1"/>
    <col min="13321" max="13321" width="9.140625" style="244"/>
    <col min="13322" max="13323" width="14.85546875" style="244" bestFit="1" customWidth="1"/>
    <col min="13324" max="13324" width="13.42578125" style="244" bestFit="1" customWidth="1"/>
    <col min="13325" max="13325" width="13.42578125" style="244" customWidth="1"/>
    <col min="13326" max="13327" width="14.85546875" style="244" bestFit="1" customWidth="1"/>
    <col min="13328" max="13328" width="13" style="244" customWidth="1"/>
    <col min="13329" max="13329" width="15.42578125" style="244" bestFit="1" customWidth="1"/>
    <col min="13330" max="13569" width="9.140625" style="244"/>
    <col min="13570" max="13570" width="6.85546875" style="244" customWidth="1"/>
    <col min="13571" max="13571" width="8.7109375" style="244" customWidth="1"/>
    <col min="13572" max="13572" width="16.7109375" style="244" customWidth="1"/>
    <col min="13573" max="13573" width="9.140625" style="244"/>
    <col min="13574" max="13574" width="10.7109375" style="244" customWidth="1"/>
    <col min="13575" max="13575" width="9.140625" style="244"/>
    <col min="13576" max="13576" width="9.85546875" style="244" customWidth="1"/>
    <col min="13577" max="13577" width="9.140625" style="244"/>
    <col min="13578" max="13579" width="14.85546875" style="244" bestFit="1" customWidth="1"/>
    <col min="13580" max="13580" width="13.42578125" style="244" bestFit="1" customWidth="1"/>
    <col min="13581" max="13581" width="13.42578125" style="244" customWidth="1"/>
    <col min="13582" max="13583" width="14.85546875" style="244" bestFit="1" customWidth="1"/>
    <col min="13584" max="13584" width="13" style="244" customWidth="1"/>
    <col min="13585" max="13585" width="15.42578125" style="244" bestFit="1" customWidth="1"/>
    <col min="13586" max="13825" width="9.140625" style="244"/>
    <col min="13826" max="13826" width="6.85546875" style="244" customWidth="1"/>
    <col min="13827" max="13827" width="8.7109375" style="244" customWidth="1"/>
    <col min="13828" max="13828" width="16.7109375" style="244" customWidth="1"/>
    <col min="13829" max="13829" width="9.140625" style="244"/>
    <col min="13830" max="13830" width="10.7109375" style="244" customWidth="1"/>
    <col min="13831" max="13831" width="9.140625" style="244"/>
    <col min="13832" max="13832" width="9.85546875" style="244" customWidth="1"/>
    <col min="13833" max="13833" width="9.140625" style="244"/>
    <col min="13834" max="13835" width="14.85546875" style="244" bestFit="1" customWidth="1"/>
    <col min="13836" max="13836" width="13.42578125" style="244" bestFit="1" customWidth="1"/>
    <col min="13837" max="13837" width="13.42578125" style="244" customWidth="1"/>
    <col min="13838" max="13839" width="14.85546875" style="244" bestFit="1" customWidth="1"/>
    <col min="13840" max="13840" width="13" style="244" customWidth="1"/>
    <col min="13841" max="13841" width="15.42578125" style="244" bestFit="1" customWidth="1"/>
    <col min="13842" max="14081" width="9.140625" style="244"/>
    <col min="14082" max="14082" width="6.85546875" style="244" customWidth="1"/>
    <col min="14083" max="14083" width="8.7109375" style="244" customWidth="1"/>
    <col min="14084" max="14084" width="16.7109375" style="244" customWidth="1"/>
    <col min="14085" max="14085" width="9.140625" style="244"/>
    <col min="14086" max="14086" width="10.7109375" style="244" customWidth="1"/>
    <col min="14087" max="14087" width="9.140625" style="244"/>
    <col min="14088" max="14088" width="9.85546875" style="244" customWidth="1"/>
    <col min="14089" max="14089" width="9.140625" style="244"/>
    <col min="14090" max="14091" width="14.85546875" style="244" bestFit="1" customWidth="1"/>
    <col min="14092" max="14092" width="13.42578125" style="244" bestFit="1" customWidth="1"/>
    <col min="14093" max="14093" width="13.42578125" style="244" customWidth="1"/>
    <col min="14094" max="14095" width="14.85546875" style="244" bestFit="1" customWidth="1"/>
    <col min="14096" max="14096" width="13" style="244" customWidth="1"/>
    <col min="14097" max="14097" width="15.42578125" style="244" bestFit="1" customWidth="1"/>
    <col min="14098" max="14337" width="9.140625" style="244"/>
    <col min="14338" max="14338" width="6.85546875" style="244" customWidth="1"/>
    <col min="14339" max="14339" width="8.7109375" style="244" customWidth="1"/>
    <col min="14340" max="14340" width="16.7109375" style="244" customWidth="1"/>
    <col min="14341" max="14341" width="9.140625" style="244"/>
    <col min="14342" max="14342" width="10.7109375" style="244" customWidth="1"/>
    <col min="14343" max="14343" width="9.140625" style="244"/>
    <col min="14344" max="14344" width="9.85546875" style="244" customWidth="1"/>
    <col min="14345" max="14345" width="9.140625" style="244"/>
    <col min="14346" max="14347" width="14.85546875" style="244" bestFit="1" customWidth="1"/>
    <col min="14348" max="14348" width="13.42578125" style="244" bestFit="1" customWidth="1"/>
    <col min="14349" max="14349" width="13.42578125" style="244" customWidth="1"/>
    <col min="14350" max="14351" width="14.85546875" style="244" bestFit="1" customWidth="1"/>
    <col min="14352" max="14352" width="13" style="244" customWidth="1"/>
    <col min="14353" max="14353" width="15.42578125" style="244" bestFit="1" customWidth="1"/>
    <col min="14354" max="14593" width="9.140625" style="244"/>
    <col min="14594" max="14594" width="6.85546875" style="244" customWidth="1"/>
    <col min="14595" max="14595" width="8.7109375" style="244" customWidth="1"/>
    <col min="14596" max="14596" width="16.7109375" style="244" customWidth="1"/>
    <col min="14597" max="14597" width="9.140625" style="244"/>
    <col min="14598" max="14598" width="10.7109375" style="244" customWidth="1"/>
    <col min="14599" max="14599" width="9.140625" style="244"/>
    <col min="14600" max="14600" width="9.85546875" style="244" customWidth="1"/>
    <col min="14601" max="14601" width="9.140625" style="244"/>
    <col min="14602" max="14603" width="14.85546875" style="244" bestFit="1" customWidth="1"/>
    <col min="14604" max="14604" width="13.42578125" style="244" bestFit="1" customWidth="1"/>
    <col min="14605" max="14605" width="13.42578125" style="244" customWidth="1"/>
    <col min="14606" max="14607" width="14.85546875" style="244" bestFit="1" customWidth="1"/>
    <col min="14608" max="14608" width="13" style="244" customWidth="1"/>
    <col min="14609" max="14609" width="15.42578125" style="244" bestFit="1" customWidth="1"/>
    <col min="14610" max="14849" width="9.140625" style="244"/>
    <col min="14850" max="14850" width="6.85546875" style="244" customWidth="1"/>
    <col min="14851" max="14851" width="8.7109375" style="244" customWidth="1"/>
    <col min="14852" max="14852" width="16.7109375" style="244" customWidth="1"/>
    <col min="14853" max="14853" width="9.140625" style="244"/>
    <col min="14854" max="14854" width="10.7109375" style="244" customWidth="1"/>
    <col min="14855" max="14855" width="9.140625" style="244"/>
    <col min="14856" max="14856" width="9.85546875" style="244" customWidth="1"/>
    <col min="14857" max="14857" width="9.140625" style="244"/>
    <col min="14858" max="14859" width="14.85546875" style="244" bestFit="1" customWidth="1"/>
    <col min="14860" max="14860" width="13.42578125" style="244" bestFit="1" customWidth="1"/>
    <col min="14861" max="14861" width="13.42578125" style="244" customWidth="1"/>
    <col min="14862" max="14863" width="14.85546875" style="244" bestFit="1" customWidth="1"/>
    <col min="14864" max="14864" width="13" style="244" customWidth="1"/>
    <col min="14865" max="14865" width="15.42578125" style="244" bestFit="1" customWidth="1"/>
    <col min="14866" max="15105" width="9.140625" style="244"/>
    <col min="15106" max="15106" width="6.85546875" style="244" customWidth="1"/>
    <col min="15107" max="15107" width="8.7109375" style="244" customWidth="1"/>
    <col min="15108" max="15108" width="16.7109375" style="244" customWidth="1"/>
    <col min="15109" max="15109" width="9.140625" style="244"/>
    <col min="15110" max="15110" width="10.7109375" style="244" customWidth="1"/>
    <col min="15111" max="15111" width="9.140625" style="244"/>
    <col min="15112" max="15112" width="9.85546875" style="244" customWidth="1"/>
    <col min="15113" max="15113" width="9.140625" style="244"/>
    <col min="15114" max="15115" width="14.85546875" style="244" bestFit="1" customWidth="1"/>
    <col min="15116" max="15116" width="13.42578125" style="244" bestFit="1" customWidth="1"/>
    <col min="15117" max="15117" width="13.42578125" style="244" customWidth="1"/>
    <col min="15118" max="15119" width="14.85546875" style="244" bestFit="1" customWidth="1"/>
    <col min="15120" max="15120" width="13" style="244" customWidth="1"/>
    <col min="15121" max="15121" width="15.42578125" style="244" bestFit="1" customWidth="1"/>
    <col min="15122" max="15361" width="9.140625" style="244"/>
    <col min="15362" max="15362" width="6.85546875" style="244" customWidth="1"/>
    <col min="15363" max="15363" width="8.7109375" style="244" customWidth="1"/>
    <col min="15364" max="15364" width="16.7109375" style="244" customWidth="1"/>
    <col min="15365" max="15365" width="9.140625" style="244"/>
    <col min="15366" max="15366" width="10.7109375" style="244" customWidth="1"/>
    <col min="15367" max="15367" width="9.140625" style="244"/>
    <col min="15368" max="15368" width="9.85546875" style="244" customWidth="1"/>
    <col min="15369" max="15369" width="9.140625" style="244"/>
    <col min="15370" max="15371" width="14.85546875" style="244" bestFit="1" customWidth="1"/>
    <col min="15372" max="15372" width="13.42578125" style="244" bestFit="1" customWidth="1"/>
    <col min="15373" max="15373" width="13.42578125" style="244" customWidth="1"/>
    <col min="15374" max="15375" width="14.85546875" style="244" bestFit="1" customWidth="1"/>
    <col min="15376" max="15376" width="13" style="244" customWidth="1"/>
    <col min="15377" max="15377" width="15.42578125" style="244" bestFit="1" customWidth="1"/>
    <col min="15378" max="15617" width="9.140625" style="244"/>
    <col min="15618" max="15618" width="6.85546875" style="244" customWidth="1"/>
    <col min="15619" max="15619" width="8.7109375" style="244" customWidth="1"/>
    <col min="15620" max="15620" width="16.7109375" style="244" customWidth="1"/>
    <col min="15621" max="15621" width="9.140625" style="244"/>
    <col min="15622" max="15622" width="10.7109375" style="244" customWidth="1"/>
    <col min="15623" max="15623" width="9.140625" style="244"/>
    <col min="15624" max="15624" width="9.85546875" style="244" customWidth="1"/>
    <col min="15625" max="15625" width="9.140625" style="244"/>
    <col min="15626" max="15627" width="14.85546875" style="244" bestFit="1" customWidth="1"/>
    <col min="15628" max="15628" width="13.42578125" style="244" bestFit="1" customWidth="1"/>
    <col min="15629" max="15629" width="13.42578125" style="244" customWidth="1"/>
    <col min="15630" max="15631" width="14.85546875" style="244" bestFit="1" customWidth="1"/>
    <col min="15632" max="15632" width="13" style="244" customWidth="1"/>
    <col min="15633" max="15633" width="15.42578125" style="244" bestFit="1" customWidth="1"/>
    <col min="15634" max="15873" width="9.140625" style="244"/>
    <col min="15874" max="15874" width="6.85546875" style="244" customWidth="1"/>
    <col min="15875" max="15875" width="8.7109375" style="244" customWidth="1"/>
    <col min="15876" max="15876" width="16.7109375" style="244" customWidth="1"/>
    <col min="15877" max="15877" width="9.140625" style="244"/>
    <col min="15878" max="15878" width="10.7109375" style="244" customWidth="1"/>
    <col min="15879" max="15879" width="9.140625" style="244"/>
    <col min="15880" max="15880" width="9.85546875" style="244" customWidth="1"/>
    <col min="15881" max="15881" width="9.140625" style="244"/>
    <col min="15882" max="15883" width="14.85546875" style="244" bestFit="1" customWidth="1"/>
    <col min="15884" max="15884" width="13.42578125" style="244" bestFit="1" customWidth="1"/>
    <col min="15885" max="15885" width="13.42578125" style="244" customWidth="1"/>
    <col min="15886" max="15887" width="14.85546875" style="244" bestFit="1" customWidth="1"/>
    <col min="15888" max="15888" width="13" style="244" customWidth="1"/>
    <col min="15889" max="15889" width="15.42578125" style="244" bestFit="1" customWidth="1"/>
    <col min="15890" max="16129" width="9.140625" style="244"/>
    <col min="16130" max="16130" width="6.85546875" style="244" customWidth="1"/>
    <col min="16131" max="16131" width="8.7109375" style="244" customWidth="1"/>
    <col min="16132" max="16132" width="16.7109375" style="244" customWidth="1"/>
    <col min="16133" max="16133" width="9.140625" style="244"/>
    <col min="16134" max="16134" width="10.7109375" style="244" customWidth="1"/>
    <col min="16135" max="16135" width="9.140625" style="244"/>
    <col min="16136" max="16136" width="9.85546875" style="244" customWidth="1"/>
    <col min="16137" max="16137" width="9.140625" style="244"/>
    <col min="16138" max="16139" width="14.85546875" style="244" bestFit="1" customWidth="1"/>
    <col min="16140" max="16140" width="13.42578125" style="244" bestFit="1" customWidth="1"/>
    <col min="16141" max="16141" width="13.42578125" style="244" customWidth="1"/>
    <col min="16142" max="16143" width="14.85546875" style="244" bestFit="1" customWidth="1"/>
    <col min="16144" max="16144" width="13" style="244" customWidth="1"/>
    <col min="16145" max="16145" width="15.42578125" style="244" bestFit="1" customWidth="1"/>
    <col min="16146" max="16384" width="9.140625" style="244"/>
  </cols>
  <sheetData>
    <row r="1" spans="1:17" ht="15" x14ac:dyDescent="0.25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874">
        <v>17</v>
      </c>
    </row>
    <row r="2" spans="1:17" ht="15.75" x14ac:dyDescent="0.25">
      <c r="A2" s="1414" t="s">
        <v>545</v>
      </c>
      <c r="B2" s="1414"/>
      <c r="C2" s="1414"/>
      <c r="D2" s="1414"/>
      <c r="E2" s="1414"/>
      <c r="F2" s="1414"/>
      <c r="G2" s="1414"/>
      <c r="H2" s="1414"/>
      <c r="I2" s="1414"/>
      <c r="J2" s="1414"/>
      <c r="K2" s="1414"/>
      <c r="L2" s="1414"/>
      <c r="M2" s="1414"/>
      <c r="N2" s="1414"/>
      <c r="O2" s="1414"/>
    </row>
    <row r="3" spans="1:17" ht="15.75" x14ac:dyDescent="0.25">
      <c r="A3" s="1414" t="s">
        <v>1001</v>
      </c>
      <c r="B3" s="1414"/>
      <c r="C3" s="1414"/>
      <c r="D3" s="1414"/>
      <c r="E3" s="1414"/>
      <c r="F3" s="1414"/>
      <c r="G3" s="1414"/>
      <c r="H3" s="1414"/>
      <c r="I3" s="1414"/>
      <c r="J3" s="1414"/>
      <c r="K3" s="1414"/>
      <c r="L3" s="1414"/>
      <c r="M3" s="1414"/>
      <c r="N3" s="1414"/>
      <c r="O3" s="1414"/>
    </row>
    <row r="5" spans="1:17" ht="12.75" customHeight="1" x14ac:dyDescent="0.2">
      <c r="A5" s="1415" t="s">
        <v>521</v>
      </c>
      <c r="B5" s="1415" t="s">
        <v>72</v>
      </c>
      <c r="C5" s="1415" t="s">
        <v>91</v>
      </c>
      <c r="D5" s="1415" t="s">
        <v>73</v>
      </c>
      <c r="E5" s="1415" t="s">
        <v>74</v>
      </c>
      <c r="F5" s="1415"/>
      <c r="G5" s="1415" t="s">
        <v>576</v>
      </c>
      <c r="H5" s="1415"/>
      <c r="I5" s="1417" t="s">
        <v>75</v>
      </c>
      <c r="J5" s="1415" t="s">
        <v>76</v>
      </c>
      <c r="K5" s="1415" t="s">
        <v>577</v>
      </c>
      <c r="L5" s="1415" t="s">
        <v>351</v>
      </c>
      <c r="M5" s="1415" t="s">
        <v>77</v>
      </c>
      <c r="N5" s="1415" t="s">
        <v>78</v>
      </c>
      <c r="O5" s="1415" t="s">
        <v>578</v>
      </c>
    </row>
    <row r="6" spans="1:17" x14ac:dyDescent="0.2">
      <c r="A6" s="1415"/>
      <c r="B6" s="1415"/>
      <c r="C6" s="1415"/>
      <c r="D6" s="1415"/>
      <c r="E6" s="1415"/>
      <c r="F6" s="1415"/>
      <c r="G6" s="1415"/>
      <c r="H6" s="1415"/>
      <c r="I6" s="1417"/>
      <c r="J6" s="1415"/>
      <c r="K6" s="1415"/>
      <c r="L6" s="1415"/>
      <c r="M6" s="1415"/>
      <c r="N6" s="1415"/>
      <c r="O6" s="1415"/>
    </row>
    <row r="7" spans="1:17" ht="33" customHeight="1" thickBot="1" x14ac:dyDescent="0.25">
      <c r="A7" s="1416"/>
      <c r="B7" s="1416"/>
      <c r="C7" s="1416"/>
      <c r="D7" s="1416"/>
      <c r="E7" s="1416"/>
      <c r="F7" s="1416"/>
      <c r="G7" s="1416"/>
      <c r="H7" s="1416"/>
      <c r="I7" s="1418"/>
      <c r="J7" s="1416"/>
      <c r="K7" s="1416"/>
      <c r="L7" s="1416"/>
      <c r="M7" s="1419"/>
      <c r="N7" s="1416"/>
      <c r="O7" s="1416"/>
      <c r="Q7" s="528"/>
    </row>
    <row r="8" spans="1:17" ht="18.75" customHeight="1" thickTop="1" x14ac:dyDescent="0.2">
      <c r="A8" s="540">
        <v>1</v>
      </c>
      <c r="B8" s="787" t="s">
        <v>92</v>
      </c>
      <c r="C8" s="788" t="s">
        <v>79</v>
      </c>
      <c r="D8" s="789" t="s">
        <v>80</v>
      </c>
      <c r="E8" s="1422">
        <v>40503221.890000001</v>
      </c>
      <c r="F8" s="1423"/>
      <c r="G8" s="1422">
        <v>40503221.890000001</v>
      </c>
      <c r="H8" s="1423"/>
      <c r="I8" s="790">
        <v>0</v>
      </c>
      <c r="J8" s="784">
        <v>126190</v>
      </c>
      <c r="K8" s="784">
        <v>826457.46</v>
      </c>
      <c r="L8" s="784">
        <v>6884522.3399999999</v>
      </c>
      <c r="M8" s="784">
        <v>0</v>
      </c>
      <c r="N8" s="784">
        <v>25183752</v>
      </c>
      <c r="O8" s="784">
        <v>7482300.0899999999</v>
      </c>
      <c r="P8" s="309"/>
      <c r="Q8" s="309"/>
    </row>
    <row r="9" spans="1:17" ht="28.5" customHeight="1" x14ac:dyDescent="0.2">
      <c r="A9" s="539">
        <v>2</v>
      </c>
      <c r="B9" s="791" t="s">
        <v>95</v>
      </c>
      <c r="C9" s="788" t="s">
        <v>79</v>
      </c>
      <c r="D9" s="792" t="s">
        <v>82</v>
      </c>
      <c r="E9" s="1420">
        <v>23325661.169999998</v>
      </c>
      <c r="F9" s="1421"/>
      <c r="G9" s="1420">
        <v>23325661.169999998</v>
      </c>
      <c r="H9" s="1421"/>
      <c r="I9" s="793">
        <v>0</v>
      </c>
      <c r="J9" s="785">
        <v>2336666.4900000002</v>
      </c>
      <c r="K9" s="785">
        <v>224117.32</v>
      </c>
      <c r="L9" s="785">
        <v>3555569.32</v>
      </c>
      <c r="M9" s="785">
        <v>142188.84</v>
      </c>
      <c r="N9" s="785">
        <v>814677</v>
      </c>
      <c r="O9" s="785">
        <v>16252442.199999999</v>
      </c>
      <c r="Q9" s="309"/>
    </row>
    <row r="10" spans="1:17" ht="27.75" customHeight="1" x14ac:dyDescent="0.2">
      <c r="A10" s="540">
        <v>3</v>
      </c>
      <c r="B10" s="791" t="s">
        <v>105</v>
      </c>
      <c r="C10" s="788" t="s">
        <v>79</v>
      </c>
      <c r="D10" s="792" t="s">
        <v>83</v>
      </c>
      <c r="E10" s="1420">
        <v>4036923</v>
      </c>
      <c r="F10" s="1421"/>
      <c r="G10" s="1420">
        <v>4036923</v>
      </c>
      <c r="H10" s="1421"/>
      <c r="I10" s="793">
        <v>0</v>
      </c>
      <c r="J10" s="785">
        <v>496100</v>
      </c>
      <c r="K10" s="785">
        <v>112326.22</v>
      </c>
      <c r="L10" s="785">
        <v>2346262.2799999998</v>
      </c>
      <c r="M10" s="785">
        <v>0</v>
      </c>
      <c r="N10" s="785">
        <v>550590</v>
      </c>
      <c r="O10" s="785">
        <v>531644.5</v>
      </c>
      <c r="Q10" s="309"/>
    </row>
    <row r="11" spans="1:17" ht="18.75" customHeight="1" x14ac:dyDescent="0.2">
      <c r="A11" s="540">
        <v>4</v>
      </c>
      <c r="B11" s="791" t="s">
        <v>106</v>
      </c>
      <c r="C11" s="788" t="s">
        <v>79</v>
      </c>
      <c r="D11" s="792" t="s">
        <v>85</v>
      </c>
      <c r="E11" s="1420">
        <v>19347660426.260002</v>
      </c>
      <c r="F11" s="1421"/>
      <c r="G11" s="1420">
        <v>19347660426.260002</v>
      </c>
      <c r="H11" s="1421"/>
      <c r="I11" s="793">
        <v>0</v>
      </c>
      <c r="J11" s="785">
        <v>1303179466.52</v>
      </c>
      <c r="K11" s="785">
        <v>11804557372.77</v>
      </c>
      <c r="L11" s="785">
        <v>1927064286.1500001</v>
      </c>
      <c r="M11" s="785">
        <v>15609209.619999999</v>
      </c>
      <c r="N11" s="785">
        <v>273205857.55000001</v>
      </c>
      <c r="O11" s="785">
        <v>4024044233.6500001</v>
      </c>
      <c r="Q11" s="309"/>
    </row>
    <row r="12" spans="1:17" ht="60" x14ac:dyDescent="0.2">
      <c r="A12" s="539">
        <v>5</v>
      </c>
      <c r="B12" s="791" t="s">
        <v>107</v>
      </c>
      <c r="C12" s="788" t="s">
        <v>79</v>
      </c>
      <c r="D12" s="792" t="s">
        <v>320</v>
      </c>
      <c r="E12" s="1420">
        <v>1392716131.3</v>
      </c>
      <c r="F12" s="1421"/>
      <c r="G12" s="1420">
        <v>1392716131.3</v>
      </c>
      <c r="H12" s="1421"/>
      <c r="I12" s="793">
        <v>0</v>
      </c>
      <c r="J12" s="785">
        <v>117495715.58</v>
      </c>
      <c r="K12" s="785">
        <v>10803397.880000001</v>
      </c>
      <c r="L12" s="785">
        <v>207927578.49000001</v>
      </c>
      <c r="M12" s="785">
        <v>1143247</v>
      </c>
      <c r="N12" s="785">
        <v>345715569.39999998</v>
      </c>
      <c r="O12" s="785">
        <v>709630622.95000005</v>
      </c>
      <c r="Q12" s="309"/>
    </row>
    <row r="13" spans="1:17" ht="18.75" customHeight="1" x14ac:dyDescent="0.2">
      <c r="A13" s="540">
        <v>6</v>
      </c>
      <c r="B13" s="794" t="s">
        <v>317</v>
      </c>
      <c r="C13" s="788" t="s">
        <v>79</v>
      </c>
      <c r="D13" s="792" t="s">
        <v>200</v>
      </c>
      <c r="E13" s="1420">
        <v>0</v>
      </c>
      <c r="F13" s="1421"/>
      <c r="G13" s="1420">
        <v>0</v>
      </c>
      <c r="H13" s="1421"/>
      <c r="I13" s="793">
        <v>0</v>
      </c>
      <c r="J13" s="785"/>
      <c r="K13" s="785"/>
      <c r="L13" s="785"/>
      <c r="M13" s="785"/>
      <c r="N13" s="785"/>
      <c r="O13" s="785"/>
      <c r="Q13" s="309"/>
    </row>
    <row r="14" spans="1:17" ht="28.5" customHeight="1" x14ac:dyDescent="0.2">
      <c r="A14" s="540">
        <v>6</v>
      </c>
      <c r="B14" s="791" t="s">
        <v>109</v>
      </c>
      <c r="C14" s="788" t="s">
        <v>79</v>
      </c>
      <c r="D14" s="792" t="s">
        <v>86</v>
      </c>
      <c r="E14" s="1420">
        <v>1084269184.27</v>
      </c>
      <c r="F14" s="1421"/>
      <c r="G14" s="1420">
        <v>1084269184.27</v>
      </c>
      <c r="H14" s="1421"/>
      <c r="I14" s="793">
        <v>0</v>
      </c>
      <c r="J14" s="785">
        <v>183416990.38</v>
      </c>
      <c r="K14" s="785">
        <v>4982803.92</v>
      </c>
      <c r="L14" s="785">
        <v>123933752.02</v>
      </c>
      <c r="M14" s="785">
        <v>3133467.88</v>
      </c>
      <c r="N14" s="785">
        <v>44471916.289999999</v>
      </c>
      <c r="O14" s="785">
        <v>724330253.77999997</v>
      </c>
      <c r="Q14" s="309"/>
    </row>
    <row r="15" spans="1:17" ht="24" x14ac:dyDescent="0.2">
      <c r="A15" s="539">
        <v>7</v>
      </c>
      <c r="B15" s="791" t="s">
        <v>318</v>
      </c>
      <c r="C15" s="788" t="s">
        <v>79</v>
      </c>
      <c r="D15" s="792" t="s">
        <v>87</v>
      </c>
      <c r="E15" s="1420">
        <v>1679549.75</v>
      </c>
      <c r="F15" s="1421"/>
      <c r="G15" s="1420">
        <v>1679549.75</v>
      </c>
      <c r="H15" s="1421"/>
      <c r="I15" s="793">
        <v>0</v>
      </c>
      <c r="J15" s="785">
        <v>0</v>
      </c>
      <c r="K15" s="785">
        <v>40000</v>
      </c>
      <c r="L15" s="785">
        <v>0</v>
      </c>
      <c r="M15" s="785">
        <v>1200</v>
      </c>
      <c r="N15" s="785">
        <v>0</v>
      </c>
      <c r="O15" s="785">
        <v>1638349.75</v>
      </c>
      <c r="Q15" s="309"/>
    </row>
    <row r="16" spans="1:17" ht="18.75" customHeight="1" x14ac:dyDescent="0.2">
      <c r="A16" s="540">
        <v>8</v>
      </c>
      <c r="B16" s="791" t="s">
        <v>110</v>
      </c>
      <c r="C16" s="788" t="s">
        <v>79</v>
      </c>
      <c r="D16" s="792" t="s">
        <v>88</v>
      </c>
      <c r="E16" s="1420">
        <v>1439589055.1499996</v>
      </c>
      <c r="F16" s="1421"/>
      <c r="G16" s="1420">
        <v>1439589055.1499996</v>
      </c>
      <c r="H16" s="1421"/>
      <c r="I16" s="793">
        <v>0</v>
      </c>
      <c r="J16" s="785">
        <v>40210180.509999998</v>
      </c>
      <c r="K16" s="785">
        <v>1144232586.3299999</v>
      </c>
      <c r="L16" s="785">
        <v>49229192.590000004</v>
      </c>
      <c r="M16" s="785">
        <v>73870</v>
      </c>
      <c r="N16" s="785">
        <v>12520530.1</v>
      </c>
      <c r="O16" s="785">
        <v>193322695.62</v>
      </c>
      <c r="Q16" s="309"/>
    </row>
    <row r="17" spans="1:17" ht="18.75" customHeight="1" x14ac:dyDescent="0.2">
      <c r="A17" s="540">
        <v>9</v>
      </c>
      <c r="B17" s="791" t="s">
        <v>111</v>
      </c>
      <c r="C17" s="788" t="s">
        <v>79</v>
      </c>
      <c r="D17" s="792" t="s">
        <v>218</v>
      </c>
      <c r="E17" s="1420">
        <v>28104939.620000001</v>
      </c>
      <c r="F17" s="1421"/>
      <c r="G17" s="1420">
        <v>28104939.620000001</v>
      </c>
      <c r="H17" s="1421"/>
      <c r="I17" s="793">
        <v>0</v>
      </c>
      <c r="J17" s="785">
        <v>180407</v>
      </c>
      <c r="K17" s="785">
        <v>0</v>
      </c>
      <c r="L17" s="785">
        <v>27427525.620000001</v>
      </c>
      <c r="M17" s="785">
        <v>0</v>
      </c>
      <c r="N17" s="785">
        <v>0</v>
      </c>
      <c r="O17" s="785">
        <v>497007</v>
      </c>
      <c r="Q17" s="309"/>
    </row>
    <row r="18" spans="1:17" ht="36.6" hidden="1" customHeight="1" x14ac:dyDescent="0.2">
      <c r="A18" s="539">
        <v>11</v>
      </c>
      <c r="B18" s="791" t="s">
        <v>306</v>
      </c>
      <c r="C18" s="788" t="s">
        <v>79</v>
      </c>
      <c r="D18" s="792" t="s">
        <v>319</v>
      </c>
      <c r="E18" s="1424">
        <f t="shared" ref="E18" si="0">SUM(J18:O18)</f>
        <v>0</v>
      </c>
      <c r="F18" s="1424"/>
      <c r="G18" s="1424">
        <f t="shared" ref="G18" si="1">E18-I18</f>
        <v>0</v>
      </c>
      <c r="H18" s="1424"/>
      <c r="I18" s="785">
        <v>0</v>
      </c>
      <c r="J18" s="785"/>
      <c r="K18" s="785"/>
      <c r="L18" s="785"/>
      <c r="M18" s="785"/>
      <c r="N18" s="785"/>
      <c r="O18" s="785"/>
      <c r="Q18" s="309"/>
    </row>
    <row r="19" spans="1:17" s="270" customFormat="1" ht="21" customHeight="1" x14ac:dyDescent="0.2">
      <c r="A19" s="1425" t="s">
        <v>89</v>
      </c>
      <c r="B19" s="1425"/>
      <c r="C19" s="1425"/>
      <c r="D19" s="1425"/>
      <c r="E19" s="1426">
        <f>SUM(E8:E18)</f>
        <v>23361885092.41</v>
      </c>
      <c r="F19" s="1426"/>
      <c r="G19" s="1426">
        <f>SUM(G8:G18)</f>
        <v>23361885092.41</v>
      </c>
      <c r="H19" s="1426"/>
      <c r="I19" s="795">
        <v>0</v>
      </c>
      <c r="J19" s="786">
        <f t="shared" ref="J19:O19" si="2">SUM(J8:J18)</f>
        <v>1647441716.4799998</v>
      </c>
      <c r="K19" s="786">
        <f t="shared" si="2"/>
        <v>12965779061.9</v>
      </c>
      <c r="L19" s="786">
        <f t="shared" si="2"/>
        <v>2348368688.8099999</v>
      </c>
      <c r="M19" s="786">
        <f t="shared" si="2"/>
        <v>20103183.34</v>
      </c>
      <c r="N19" s="786">
        <f t="shared" si="2"/>
        <v>702462892.34000003</v>
      </c>
      <c r="O19" s="786">
        <f t="shared" si="2"/>
        <v>5677729549.54</v>
      </c>
      <c r="Q19" s="529"/>
    </row>
    <row r="22" spans="1:17" x14ac:dyDescent="0.2">
      <c r="L22" s="309"/>
    </row>
    <row r="25" spans="1:17" x14ac:dyDescent="0.2">
      <c r="I25" s="245"/>
    </row>
  </sheetData>
  <mergeCells count="40">
    <mergeCell ref="E17:F17"/>
    <mergeCell ref="G17:H17"/>
    <mergeCell ref="E18:F18"/>
    <mergeCell ref="G18:H18"/>
    <mergeCell ref="A19:D19"/>
    <mergeCell ref="E19:F19"/>
    <mergeCell ref="G19:H19"/>
    <mergeCell ref="E14:F14"/>
    <mergeCell ref="G14:H14"/>
    <mergeCell ref="E15:F15"/>
    <mergeCell ref="G15:H15"/>
    <mergeCell ref="E16:F16"/>
    <mergeCell ref="G16:H16"/>
    <mergeCell ref="E11:F11"/>
    <mergeCell ref="G11:H11"/>
    <mergeCell ref="E12:F12"/>
    <mergeCell ref="G12:H12"/>
    <mergeCell ref="E13:F13"/>
    <mergeCell ref="G13:H13"/>
    <mergeCell ref="E9:F9"/>
    <mergeCell ref="G9:H9"/>
    <mergeCell ref="E10:F10"/>
    <mergeCell ref="G10:H10"/>
    <mergeCell ref="E8:F8"/>
    <mergeCell ref="G8:H8"/>
    <mergeCell ref="A2:O2"/>
    <mergeCell ref="A3:O3"/>
    <mergeCell ref="A5:A7"/>
    <mergeCell ref="B5:B7"/>
    <mergeCell ref="C5:C7"/>
    <mergeCell ref="D5:D7"/>
    <mergeCell ref="E5:F7"/>
    <mergeCell ref="G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6" orientation="landscape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17A5-E85C-4444-A485-094C949BBDD0}">
  <sheetPr>
    <tabColor theme="6" tint="0.59999389629810485"/>
    <pageSetUpPr fitToPage="1"/>
  </sheetPr>
  <dimension ref="A1:V31"/>
  <sheetViews>
    <sheetView workbookViewId="0">
      <selection activeCell="R7" sqref="R7"/>
    </sheetView>
  </sheetViews>
  <sheetFormatPr defaultRowHeight="12.75" x14ac:dyDescent="0.2"/>
  <cols>
    <col min="1" max="1" width="4.7109375" style="244" customWidth="1"/>
    <col min="2" max="2" width="35.28515625" style="244" customWidth="1"/>
    <col min="3" max="3" width="12.28515625" style="244" customWidth="1"/>
    <col min="4" max="16" width="10.28515625" style="244" customWidth="1"/>
    <col min="17" max="17" width="13.85546875" style="244" bestFit="1" customWidth="1"/>
    <col min="18" max="18" width="12.5703125" style="244" bestFit="1" customWidth="1"/>
    <col min="19" max="21" width="10" style="244" bestFit="1" customWidth="1"/>
    <col min="22" max="253" width="9.140625" style="244"/>
    <col min="254" max="254" width="6.140625" style="244" customWidth="1"/>
    <col min="255" max="255" width="41.140625" style="244" customWidth="1"/>
    <col min="256" max="256" width="20.5703125" style="244" customWidth="1"/>
    <col min="257" max="261" width="10.28515625" style="244" bestFit="1" customWidth="1"/>
    <col min="262" max="262" width="12.28515625" style="244" bestFit="1" customWidth="1"/>
    <col min="263" max="263" width="11.42578125" style="244" customWidth="1"/>
    <col min="264" max="267" width="10.28515625" style="244" bestFit="1" customWidth="1"/>
    <col min="268" max="268" width="10" style="244" bestFit="1" customWidth="1"/>
    <col min="269" max="270" width="9.140625" style="244"/>
    <col min="271" max="271" width="10" style="244" customWidth="1"/>
    <col min="272" max="272" width="10.42578125" style="244" bestFit="1" customWidth="1"/>
    <col min="273" max="273" width="13.85546875" style="244" bestFit="1" customWidth="1"/>
    <col min="274" max="275" width="9.140625" style="244"/>
    <col min="276" max="276" width="9.5703125" style="244" bestFit="1" customWidth="1"/>
    <col min="277" max="509" width="9.140625" style="244"/>
    <col min="510" max="510" width="6.140625" style="244" customWidth="1"/>
    <col min="511" max="511" width="41.140625" style="244" customWidth="1"/>
    <col min="512" max="512" width="20.5703125" style="244" customWidth="1"/>
    <col min="513" max="517" width="10.28515625" style="244" bestFit="1" customWidth="1"/>
    <col min="518" max="518" width="12.28515625" style="244" bestFit="1" customWidth="1"/>
    <col min="519" max="519" width="11.42578125" style="244" customWidth="1"/>
    <col min="520" max="523" width="10.28515625" style="244" bestFit="1" customWidth="1"/>
    <col min="524" max="524" width="10" style="244" bestFit="1" customWidth="1"/>
    <col min="525" max="526" width="9.140625" style="244"/>
    <col min="527" max="527" width="10" style="244" customWidth="1"/>
    <col min="528" max="528" width="10.42578125" style="244" bestFit="1" customWidth="1"/>
    <col min="529" max="529" width="13.85546875" style="244" bestFit="1" customWidth="1"/>
    <col min="530" max="531" width="9.140625" style="244"/>
    <col min="532" max="532" width="9.5703125" style="244" bestFit="1" customWidth="1"/>
    <col min="533" max="765" width="9.140625" style="244"/>
    <col min="766" max="766" width="6.140625" style="244" customWidth="1"/>
    <col min="767" max="767" width="41.140625" style="244" customWidth="1"/>
    <col min="768" max="768" width="20.5703125" style="244" customWidth="1"/>
    <col min="769" max="773" width="10.28515625" style="244" bestFit="1" customWidth="1"/>
    <col min="774" max="774" width="12.28515625" style="244" bestFit="1" customWidth="1"/>
    <col min="775" max="775" width="11.42578125" style="244" customWidth="1"/>
    <col min="776" max="779" width="10.28515625" style="244" bestFit="1" customWidth="1"/>
    <col min="780" max="780" width="10" style="244" bestFit="1" customWidth="1"/>
    <col min="781" max="782" width="9.140625" style="244"/>
    <col min="783" max="783" width="10" style="244" customWidth="1"/>
    <col min="784" max="784" width="10.42578125" style="244" bestFit="1" customWidth="1"/>
    <col min="785" max="785" width="13.85546875" style="244" bestFit="1" customWidth="1"/>
    <col min="786" max="787" width="9.140625" style="244"/>
    <col min="788" max="788" width="9.5703125" style="244" bestFit="1" customWidth="1"/>
    <col min="789" max="1021" width="9.140625" style="244"/>
    <col min="1022" max="1022" width="6.140625" style="244" customWidth="1"/>
    <col min="1023" max="1023" width="41.140625" style="244" customWidth="1"/>
    <col min="1024" max="1024" width="20.5703125" style="244" customWidth="1"/>
    <col min="1025" max="1029" width="10.28515625" style="244" bestFit="1" customWidth="1"/>
    <col min="1030" max="1030" width="12.28515625" style="244" bestFit="1" customWidth="1"/>
    <col min="1031" max="1031" width="11.42578125" style="244" customWidth="1"/>
    <col min="1032" max="1035" width="10.28515625" style="244" bestFit="1" customWidth="1"/>
    <col min="1036" max="1036" width="10" style="244" bestFit="1" customWidth="1"/>
    <col min="1037" max="1038" width="9.140625" style="244"/>
    <col min="1039" max="1039" width="10" style="244" customWidth="1"/>
    <col min="1040" max="1040" width="10.42578125" style="244" bestFit="1" customWidth="1"/>
    <col min="1041" max="1041" width="13.85546875" style="244" bestFit="1" customWidth="1"/>
    <col min="1042" max="1043" width="9.140625" style="244"/>
    <col min="1044" max="1044" width="9.5703125" style="244" bestFit="1" customWidth="1"/>
    <col min="1045" max="1277" width="9.140625" style="244"/>
    <col min="1278" max="1278" width="6.140625" style="244" customWidth="1"/>
    <col min="1279" max="1279" width="41.140625" style="244" customWidth="1"/>
    <col min="1280" max="1280" width="20.5703125" style="244" customWidth="1"/>
    <col min="1281" max="1285" width="10.28515625" style="244" bestFit="1" customWidth="1"/>
    <col min="1286" max="1286" width="12.28515625" style="244" bestFit="1" customWidth="1"/>
    <col min="1287" max="1287" width="11.42578125" style="244" customWidth="1"/>
    <col min="1288" max="1291" width="10.28515625" style="244" bestFit="1" customWidth="1"/>
    <col min="1292" max="1292" width="10" style="244" bestFit="1" customWidth="1"/>
    <col min="1293" max="1294" width="9.140625" style="244"/>
    <col min="1295" max="1295" width="10" style="244" customWidth="1"/>
    <col min="1296" max="1296" width="10.42578125" style="244" bestFit="1" customWidth="1"/>
    <col min="1297" max="1297" width="13.85546875" style="244" bestFit="1" customWidth="1"/>
    <col min="1298" max="1299" width="9.140625" style="244"/>
    <col min="1300" max="1300" width="9.5703125" style="244" bestFit="1" customWidth="1"/>
    <col min="1301" max="1533" width="9.140625" style="244"/>
    <col min="1534" max="1534" width="6.140625" style="244" customWidth="1"/>
    <col min="1535" max="1535" width="41.140625" style="244" customWidth="1"/>
    <col min="1536" max="1536" width="20.5703125" style="244" customWidth="1"/>
    <col min="1537" max="1541" width="10.28515625" style="244" bestFit="1" customWidth="1"/>
    <col min="1542" max="1542" width="12.28515625" style="244" bestFit="1" customWidth="1"/>
    <col min="1543" max="1543" width="11.42578125" style="244" customWidth="1"/>
    <col min="1544" max="1547" width="10.28515625" style="244" bestFit="1" customWidth="1"/>
    <col min="1548" max="1548" width="10" style="244" bestFit="1" customWidth="1"/>
    <col min="1549" max="1550" width="9.140625" style="244"/>
    <col min="1551" max="1551" width="10" style="244" customWidth="1"/>
    <col min="1552" max="1552" width="10.42578125" style="244" bestFit="1" customWidth="1"/>
    <col min="1553" max="1553" width="13.85546875" style="244" bestFit="1" customWidth="1"/>
    <col min="1554" max="1555" width="9.140625" style="244"/>
    <col min="1556" max="1556" width="9.5703125" style="244" bestFit="1" customWidth="1"/>
    <col min="1557" max="1789" width="9.140625" style="244"/>
    <col min="1790" max="1790" width="6.140625" style="244" customWidth="1"/>
    <col min="1791" max="1791" width="41.140625" style="244" customWidth="1"/>
    <col min="1792" max="1792" width="20.5703125" style="244" customWidth="1"/>
    <col min="1793" max="1797" width="10.28515625" style="244" bestFit="1" customWidth="1"/>
    <col min="1798" max="1798" width="12.28515625" style="244" bestFit="1" customWidth="1"/>
    <col min="1799" max="1799" width="11.42578125" style="244" customWidth="1"/>
    <col min="1800" max="1803" width="10.28515625" style="244" bestFit="1" customWidth="1"/>
    <col min="1804" max="1804" width="10" style="244" bestFit="1" customWidth="1"/>
    <col min="1805" max="1806" width="9.140625" style="244"/>
    <col min="1807" max="1807" width="10" style="244" customWidth="1"/>
    <col min="1808" max="1808" width="10.42578125" style="244" bestFit="1" customWidth="1"/>
    <col min="1809" max="1809" width="13.85546875" style="244" bestFit="1" customWidth="1"/>
    <col min="1810" max="1811" width="9.140625" style="244"/>
    <col min="1812" max="1812" width="9.5703125" style="244" bestFit="1" customWidth="1"/>
    <col min="1813" max="2045" width="9.140625" style="244"/>
    <col min="2046" max="2046" width="6.140625" style="244" customWidth="1"/>
    <col min="2047" max="2047" width="41.140625" style="244" customWidth="1"/>
    <col min="2048" max="2048" width="20.5703125" style="244" customWidth="1"/>
    <col min="2049" max="2053" width="10.28515625" style="244" bestFit="1" customWidth="1"/>
    <col min="2054" max="2054" width="12.28515625" style="244" bestFit="1" customWidth="1"/>
    <col min="2055" max="2055" width="11.42578125" style="244" customWidth="1"/>
    <col min="2056" max="2059" width="10.28515625" style="244" bestFit="1" customWidth="1"/>
    <col min="2060" max="2060" width="10" style="244" bestFit="1" customWidth="1"/>
    <col min="2061" max="2062" width="9.140625" style="244"/>
    <col min="2063" max="2063" width="10" style="244" customWidth="1"/>
    <col min="2064" max="2064" width="10.42578125" style="244" bestFit="1" customWidth="1"/>
    <col min="2065" max="2065" width="13.85546875" style="244" bestFit="1" customWidth="1"/>
    <col min="2066" max="2067" width="9.140625" style="244"/>
    <col min="2068" max="2068" width="9.5703125" style="244" bestFit="1" customWidth="1"/>
    <col min="2069" max="2301" width="9.140625" style="244"/>
    <col min="2302" max="2302" width="6.140625" style="244" customWidth="1"/>
    <col min="2303" max="2303" width="41.140625" style="244" customWidth="1"/>
    <col min="2304" max="2304" width="20.5703125" style="244" customWidth="1"/>
    <col min="2305" max="2309" width="10.28515625" style="244" bestFit="1" customWidth="1"/>
    <col min="2310" max="2310" width="12.28515625" style="244" bestFit="1" customWidth="1"/>
    <col min="2311" max="2311" width="11.42578125" style="244" customWidth="1"/>
    <col min="2312" max="2315" width="10.28515625" style="244" bestFit="1" customWidth="1"/>
    <col min="2316" max="2316" width="10" style="244" bestFit="1" customWidth="1"/>
    <col min="2317" max="2318" width="9.140625" style="244"/>
    <col min="2319" max="2319" width="10" style="244" customWidth="1"/>
    <col min="2320" max="2320" width="10.42578125" style="244" bestFit="1" customWidth="1"/>
    <col min="2321" max="2321" width="13.85546875" style="244" bestFit="1" customWidth="1"/>
    <col min="2322" max="2323" width="9.140625" style="244"/>
    <col min="2324" max="2324" width="9.5703125" style="244" bestFit="1" customWidth="1"/>
    <col min="2325" max="2557" width="9.140625" style="244"/>
    <col min="2558" max="2558" width="6.140625" style="244" customWidth="1"/>
    <col min="2559" max="2559" width="41.140625" style="244" customWidth="1"/>
    <col min="2560" max="2560" width="20.5703125" style="244" customWidth="1"/>
    <col min="2561" max="2565" width="10.28515625" style="244" bestFit="1" customWidth="1"/>
    <col min="2566" max="2566" width="12.28515625" style="244" bestFit="1" customWidth="1"/>
    <col min="2567" max="2567" width="11.42578125" style="244" customWidth="1"/>
    <col min="2568" max="2571" width="10.28515625" style="244" bestFit="1" customWidth="1"/>
    <col min="2572" max="2572" width="10" style="244" bestFit="1" customWidth="1"/>
    <col min="2573" max="2574" width="9.140625" style="244"/>
    <col min="2575" max="2575" width="10" style="244" customWidth="1"/>
    <col min="2576" max="2576" width="10.42578125" style="244" bestFit="1" customWidth="1"/>
    <col min="2577" max="2577" width="13.85546875" style="244" bestFit="1" customWidth="1"/>
    <col min="2578" max="2579" width="9.140625" style="244"/>
    <col min="2580" max="2580" width="9.5703125" style="244" bestFit="1" customWidth="1"/>
    <col min="2581" max="2813" width="9.140625" style="244"/>
    <col min="2814" max="2814" width="6.140625" style="244" customWidth="1"/>
    <col min="2815" max="2815" width="41.140625" style="244" customWidth="1"/>
    <col min="2816" max="2816" width="20.5703125" style="244" customWidth="1"/>
    <col min="2817" max="2821" width="10.28515625" style="244" bestFit="1" customWidth="1"/>
    <col min="2822" max="2822" width="12.28515625" style="244" bestFit="1" customWidth="1"/>
    <col min="2823" max="2823" width="11.42578125" style="244" customWidth="1"/>
    <col min="2824" max="2827" width="10.28515625" style="244" bestFit="1" customWidth="1"/>
    <col min="2828" max="2828" width="10" style="244" bestFit="1" customWidth="1"/>
    <col min="2829" max="2830" width="9.140625" style="244"/>
    <col min="2831" max="2831" width="10" style="244" customWidth="1"/>
    <col min="2832" max="2832" width="10.42578125" style="244" bestFit="1" customWidth="1"/>
    <col min="2833" max="2833" width="13.85546875" style="244" bestFit="1" customWidth="1"/>
    <col min="2834" max="2835" width="9.140625" style="244"/>
    <col min="2836" max="2836" width="9.5703125" style="244" bestFit="1" customWidth="1"/>
    <col min="2837" max="3069" width="9.140625" style="244"/>
    <col min="3070" max="3070" width="6.140625" style="244" customWidth="1"/>
    <col min="3071" max="3071" width="41.140625" style="244" customWidth="1"/>
    <col min="3072" max="3072" width="20.5703125" style="244" customWidth="1"/>
    <col min="3073" max="3077" width="10.28515625" style="244" bestFit="1" customWidth="1"/>
    <col min="3078" max="3078" width="12.28515625" style="244" bestFit="1" customWidth="1"/>
    <col min="3079" max="3079" width="11.42578125" style="244" customWidth="1"/>
    <col min="3080" max="3083" width="10.28515625" style="244" bestFit="1" customWidth="1"/>
    <col min="3084" max="3084" width="10" style="244" bestFit="1" customWidth="1"/>
    <col min="3085" max="3086" width="9.140625" style="244"/>
    <col min="3087" max="3087" width="10" style="244" customWidth="1"/>
    <col min="3088" max="3088" width="10.42578125" style="244" bestFit="1" customWidth="1"/>
    <col min="3089" max="3089" width="13.85546875" style="244" bestFit="1" customWidth="1"/>
    <col min="3090" max="3091" width="9.140625" style="244"/>
    <col min="3092" max="3092" width="9.5703125" style="244" bestFit="1" customWidth="1"/>
    <col min="3093" max="3325" width="9.140625" style="244"/>
    <col min="3326" max="3326" width="6.140625" style="244" customWidth="1"/>
    <col min="3327" max="3327" width="41.140625" style="244" customWidth="1"/>
    <col min="3328" max="3328" width="20.5703125" style="244" customWidth="1"/>
    <col min="3329" max="3333" width="10.28515625" style="244" bestFit="1" customWidth="1"/>
    <col min="3334" max="3334" width="12.28515625" style="244" bestFit="1" customWidth="1"/>
    <col min="3335" max="3335" width="11.42578125" style="244" customWidth="1"/>
    <col min="3336" max="3339" width="10.28515625" style="244" bestFit="1" customWidth="1"/>
    <col min="3340" max="3340" width="10" style="244" bestFit="1" customWidth="1"/>
    <col min="3341" max="3342" width="9.140625" style="244"/>
    <col min="3343" max="3343" width="10" style="244" customWidth="1"/>
    <col min="3344" max="3344" width="10.42578125" style="244" bestFit="1" customWidth="1"/>
    <col min="3345" max="3345" width="13.85546875" style="244" bestFit="1" customWidth="1"/>
    <col min="3346" max="3347" width="9.140625" style="244"/>
    <col min="3348" max="3348" width="9.5703125" style="244" bestFit="1" customWidth="1"/>
    <col min="3349" max="3581" width="9.140625" style="244"/>
    <col min="3582" max="3582" width="6.140625" style="244" customWidth="1"/>
    <col min="3583" max="3583" width="41.140625" style="244" customWidth="1"/>
    <col min="3584" max="3584" width="20.5703125" style="244" customWidth="1"/>
    <col min="3585" max="3589" width="10.28515625" style="244" bestFit="1" customWidth="1"/>
    <col min="3590" max="3590" width="12.28515625" style="244" bestFit="1" customWidth="1"/>
    <col min="3591" max="3591" width="11.42578125" style="244" customWidth="1"/>
    <col min="3592" max="3595" width="10.28515625" style="244" bestFit="1" customWidth="1"/>
    <col min="3596" max="3596" width="10" style="244" bestFit="1" customWidth="1"/>
    <col min="3597" max="3598" width="9.140625" style="244"/>
    <col min="3599" max="3599" width="10" style="244" customWidth="1"/>
    <col min="3600" max="3600" width="10.42578125" style="244" bestFit="1" customWidth="1"/>
    <col min="3601" max="3601" width="13.85546875" style="244" bestFit="1" customWidth="1"/>
    <col min="3602" max="3603" width="9.140625" style="244"/>
    <col min="3604" max="3604" width="9.5703125" style="244" bestFit="1" customWidth="1"/>
    <col min="3605" max="3837" width="9.140625" style="244"/>
    <col min="3838" max="3838" width="6.140625" style="244" customWidth="1"/>
    <col min="3839" max="3839" width="41.140625" style="244" customWidth="1"/>
    <col min="3840" max="3840" width="20.5703125" style="244" customWidth="1"/>
    <col min="3841" max="3845" width="10.28515625" style="244" bestFit="1" customWidth="1"/>
    <col min="3846" max="3846" width="12.28515625" style="244" bestFit="1" customWidth="1"/>
    <col min="3847" max="3847" width="11.42578125" style="244" customWidth="1"/>
    <col min="3848" max="3851" width="10.28515625" style="244" bestFit="1" customWidth="1"/>
    <col min="3852" max="3852" width="10" style="244" bestFit="1" customWidth="1"/>
    <col min="3853" max="3854" width="9.140625" style="244"/>
    <col min="3855" max="3855" width="10" style="244" customWidth="1"/>
    <col min="3856" max="3856" width="10.42578125" style="244" bestFit="1" customWidth="1"/>
    <col min="3857" max="3857" width="13.85546875" style="244" bestFit="1" customWidth="1"/>
    <col min="3858" max="3859" width="9.140625" style="244"/>
    <col min="3860" max="3860" width="9.5703125" style="244" bestFit="1" customWidth="1"/>
    <col min="3861" max="4093" width="9.140625" style="244"/>
    <col min="4094" max="4094" width="6.140625" style="244" customWidth="1"/>
    <col min="4095" max="4095" width="41.140625" style="244" customWidth="1"/>
    <col min="4096" max="4096" width="20.5703125" style="244" customWidth="1"/>
    <col min="4097" max="4101" width="10.28515625" style="244" bestFit="1" customWidth="1"/>
    <col min="4102" max="4102" width="12.28515625" style="244" bestFit="1" customWidth="1"/>
    <col min="4103" max="4103" width="11.42578125" style="244" customWidth="1"/>
    <col min="4104" max="4107" width="10.28515625" style="244" bestFit="1" customWidth="1"/>
    <col min="4108" max="4108" width="10" style="244" bestFit="1" customWidth="1"/>
    <col min="4109" max="4110" width="9.140625" style="244"/>
    <col min="4111" max="4111" width="10" style="244" customWidth="1"/>
    <col min="4112" max="4112" width="10.42578125" style="244" bestFit="1" customWidth="1"/>
    <col min="4113" max="4113" width="13.85546875" style="244" bestFit="1" customWidth="1"/>
    <col min="4114" max="4115" width="9.140625" style="244"/>
    <col min="4116" max="4116" width="9.5703125" style="244" bestFit="1" customWidth="1"/>
    <col min="4117" max="4349" width="9.140625" style="244"/>
    <col min="4350" max="4350" width="6.140625" style="244" customWidth="1"/>
    <col min="4351" max="4351" width="41.140625" style="244" customWidth="1"/>
    <col min="4352" max="4352" width="20.5703125" style="244" customWidth="1"/>
    <col min="4353" max="4357" width="10.28515625" style="244" bestFit="1" customWidth="1"/>
    <col min="4358" max="4358" width="12.28515625" style="244" bestFit="1" customWidth="1"/>
    <col min="4359" max="4359" width="11.42578125" style="244" customWidth="1"/>
    <col min="4360" max="4363" width="10.28515625" style="244" bestFit="1" customWidth="1"/>
    <col min="4364" max="4364" width="10" style="244" bestFit="1" customWidth="1"/>
    <col min="4365" max="4366" width="9.140625" style="244"/>
    <col min="4367" max="4367" width="10" style="244" customWidth="1"/>
    <col min="4368" max="4368" width="10.42578125" style="244" bestFit="1" customWidth="1"/>
    <col min="4369" max="4369" width="13.85546875" style="244" bestFit="1" customWidth="1"/>
    <col min="4370" max="4371" width="9.140625" style="244"/>
    <col min="4372" max="4372" width="9.5703125" style="244" bestFit="1" customWidth="1"/>
    <col min="4373" max="4605" width="9.140625" style="244"/>
    <col min="4606" max="4606" width="6.140625" style="244" customWidth="1"/>
    <col min="4607" max="4607" width="41.140625" style="244" customWidth="1"/>
    <col min="4608" max="4608" width="20.5703125" style="244" customWidth="1"/>
    <col min="4609" max="4613" width="10.28515625" style="244" bestFit="1" customWidth="1"/>
    <col min="4614" max="4614" width="12.28515625" style="244" bestFit="1" customWidth="1"/>
    <col min="4615" max="4615" width="11.42578125" style="244" customWidth="1"/>
    <col min="4616" max="4619" width="10.28515625" style="244" bestFit="1" customWidth="1"/>
    <col min="4620" max="4620" width="10" style="244" bestFit="1" customWidth="1"/>
    <col min="4621" max="4622" width="9.140625" style="244"/>
    <col min="4623" max="4623" width="10" style="244" customWidth="1"/>
    <col min="4624" max="4624" width="10.42578125" style="244" bestFit="1" customWidth="1"/>
    <col min="4625" max="4625" width="13.85546875" style="244" bestFit="1" customWidth="1"/>
    <col min="4626" max="4627" width="9.140625" style="244"/>
    <col min="4628" max="4628" width="9.5703125" style="244" bestFit="1" customWidth="1"/>
    <col min="4629" max="4861" width="9.140625" style="244"/>
    <col min="4862" max="4862" width="6.140625" style="244" customWidth="1"/>
    <col min="4863" max="4863" width="41.140625" style="244" customWidth="1"/>
    <col min="4864" max="4864" width="20.5703125" style="244" customWidth="1"/>
    <col min="4865" max="4869" width="10.28515625" style="244" bestFit="1" customWidth="1"/>
    <col min="4870" max="4870" width="12.28515625" style="244" bestFit="1" customWidth="1"/>
    <col min="4871" max="4871" width="11.42578125" style="244" customWidth="1"/>
    <col min="4872" max="4875" width="10.28515625" style="244" bestFit="1" customWidth="1"/>
    <col min="4876" max="4876" width="10" style="244" bestFit="1" customWidth="1"/>
    <col min="4877" max="4878" width="9.140625" style="244"/>
    <col min="4879" max="4879" width="10" style="244" customWidth="1"/>
    <col min="4880" max="4880" width="10.42578125" style="244" bestFit="1" customWidth="1"/>
    <col min="4881" max="4881" width="13.85546875" style="244" bestFit="1" customWidth="1"/>
    <col min="4882" max="4883" width="9.140625" style="244"/>
    <col min="4884" max="4884" width="9.5703125" style="244" bestFit="1" customWidth="1"/>
    <col min="4885" max="5117" width="9.140625" style="244"/>
    <col min="5118" max="5118" width="6.140625" style="244" customWidth="1"/>
    <col min="5119" max="5119" width="41.140625" style="244" customWidth="1"/>
    <col min="5120" max="5120" width="20.5703125" style="244" customWidth="1"/>
    <col min="5121" max="5125" width="10.28515625" style="244" bestFit="1" customWidth="1"/>
    <col min="5126" max="5126" width="12.28515625" style="244" bestFit="1" customWidth="1"/>
    <col min="5127" max="5127" width="11.42578125" style="244" customWidth="1"/>
    <col min="5128" max="5131" width="10.28515625" style="244" bestFit="1" customWidth="1"/>
    <col min="5132" max="5132" width="10" style="244" bestFit="1" customWidth="1"/>
    <col min="5133" max="5134" width="9.140625" style="244"/>
    <col min="5135" max="5135" width="10" style="244" customWidth="1"/>
    <col min="5136" max="5136" width="10.42578125" style="244" bestFit="1" customWidth="1"/>
    <col min="5137" max="5137" width="13.85546875" style="244" bestFit="1" customWidth="1"/>
    <col min="5138" max="5139" width="9.140625" style="244"/>
    <col min="5140" max="5140" width="9.5703125" style="244" bestFit="1" customWidth="1"/>
    <col min="5141" max="5373" width="9.140625" style="244"/>
    <col min="5374" max="5374" width="6.140625" style="244" customWidth="1"/>
    <col min="5375" max="5375" width="41.140625" style="244" customWidth="1"/>
    <col min="5376" max="5376" width="20.5703125" style="244" customWidth="1"/>
    <col min="5377" max="5381" width="10.28515625" style="244" bestFit="1" customWidth="1"/>
    <col min="5382" max="5382" width="12.28515625" style="244" bestFit="1" customWidth="1"/>
    <col min="5383" max="5383" width="11.42578125" style="244" customWidth="1"/>
    <col min="5384" max="5387" width="10.28515625" style="244" bestFit="1" customWidth="1"/>
    <col min="5388" max="5388" width="10" style="244" bestFit="1" customWidth="1"/>
    <col min="5389" max="5390" width="9.140625" style="244"/>
    <col min="5391" max="5391" width="10" style="244" customWidth="1"/>
    <col min="5392" max="5392" width="10.42578125" style="244" bestFit="1" customWidth="1"/>
    <col min="5393" max="5393" width="13.85546875" style="244" bestFit="1" customWidth="1"/>
    <col min="5394" max="5395" width="9.140625" style="244"/>
    <col min="5396" max="5396" width="9.5703125" style="244" bestFit="1" customWidth="1"/>
    <col min="5397" max="5629" width="9.140625" style="244"/>
    <col min="5630" max="5630" width="6.140625" style="244" customWidth="1"/>
    <col min="5631" max="5631" width="41.140625" style="244" customWidth="1"/>
    <col min="5632" max="5632" width="20.5703125" style="244" customWidth="1"/>
    <col min="5633" max="5637" width="10.28515625" style="244" bestFit="1" customWidth="1"/>
    <col min="5638" max="5638" width="12.28515625" style="244" bestFit="1" customWidth="1"/>
    <col min="5639" max="5639" width="11.42578125" style="244" customWidth="1"/>
    <col min="5640" max="5643" width="10.28515625" style="244" bestFit="1" customWidth="1"/>
    <col min="5644" max="5644" width="10" style="244" bestFit="1" customWidth="1"/>
    <col min="5645" max="5646" width="9.140625" style="244"/>
    <col min="5647" max="5647" width="10" style="244" customWidth="1"/>
    <col min="5648" max="5648" width="10.42578125" style="244" bestFit="1" customWidth="1"/>
    <col min="5649" max="5649" width="13.85546875" style="244" bestFit="1" customWidth="1"/>
    <col min="5650" max="5651" width="9.140625" style="244"/>
    <col min="5652" max="5652" width="9.5703125" style="244" bestFit="1" customWidth="1"/>
    <col min="5653" max="5885" width="9.140625" style="244"/>
    <col min="5886" max="5886" width="6.140625" style="244" customWidth="1"/>
    <col min="5887" max="5887" width="41.140625" style="244" customWidth="1"/>
    <col min="5888" max="5888" width="20.5703125" style="244" customWidth="1"/>
    <col min="5889" max="5893" width="10.28515625" style="244" bestFit="1" customWidth="1"/>
    <col min="5894" max="5894" width="12.28515625" style="244" bestFit="1" customWidth="1"/>
    <col min="5895" max="5895" width="11.42578125" style="244" customWidth="1"/>
    <col min="5896" max="5899" width="10.28515625" style="244" bestFit="1" customWidth="1"/>
    <col min="5900" max="5900" width="10" style="244" bestFit="1" customWidth="1"/>
    <col min="5901" max="5902" width="9.140625" style="244"/>
    <col min="5903" max="5903" width="10" style="244" customWidth="1"/>
    <col min="5904" max="5904" width="10.42578125" style="244" bestFit="1" customWidth="1"/>
    <col min="5905" max="5905" width="13.85546875" style="244" bestFit="1" customWidth="1"/>
    <col min="5906" max="5907" width="9.140625" style="244"/>
    <col min="5908" max="5908" width="9.5703125" style="244" bestFit="1" customWidth="1"/>
    <col min="5909" max="6141" width="9.140625" style="244"/>
    <col min="6142" max="6142" width="6.140625" style="244" customWidth="1"/>
    <col min="6143" max="6143" width="41.140625" style="244" customWidth="1"/>
    <col min="6144" max="6144" width="20.5703125" style="244" customWidth="1"/>
    <col min="6145" max="6149" width="10.28515625" style="244" bestFit="1" customWidth="1"/>
    <col min="6150" max="6150" width="12.28515625" style="244" bestFit="1" customWidth="1"/>
    <col min="6151" max="6151" width="11.42578125" style="244" customWidth="1"/>
    <col min="6152" max="6155" width="10.28515625" style="244" bestFit="1" customWidth="1"/>
    <col min="6156" max="6156" width="10" style="244" bestFit="1" customWidth="1"/>
    <col min="6157" max="6158" width="9.140625" style="244"/>
    <col min="6159" max="6159" width="10" style="244" customWidth="1"/>
    <col min="6160" max="6160" width="10.42578125" style="244" bestFit="1" customWidth="1"/>
    <col min="6161" max="6161" width="13.85546875" style="244" bestFit="1" customWidth="1"/>
    <col min="6162" max="6163" width="9.140625" style="244"/>
    <col min="6164" max="6164" width="9.5703125" style="244" bestFit="1" customWidth="1"/>
    <col min="6165" max="6397" width="9.140625" style="244"/>
    <col min="6398" max="6398" width="6.140625" style="244" customWidth="1"/>
    <col min="6399" max="6399" width="41.140625" style="244" customWidth="1"/>
    <col min="6400" max="6400" width="20.5703125" style="244" customWidth="1"/>
    <col min="6401" max="6405" width="10.28515625" style="244" bestFit="1" customWidth="1"/>
    <col min="6406" max="6406" width="12.28515625" style="244" bestFit="1" customWidth="1"/>
    <col min="6407" max="6407" width="11.42578125" style="244" customWidth="1"/>
    <col min="6408" max="6411" width="10.28515625" style="244" bestFit="1" customWidth="1"/>
    <col min="6412" max="6412" width="10" style="244" bestFit="1" customWidth="1"/>
    <col min="6413" max="6414" width="9.140625" style="244"/>
    <col min="6415" max="6415" width="10" style="244" customWidth="1"/>
    <col min="6416" max="6416" width="10.42578125" style="244" bestFit="1" customWidth="1"/>
    <col min="6417" max="6417" width="13.85546875" style="244" bestFit="1" customWidth="1"/>
    <col min="6418" max="6419" width="9.140625" style="244"/>
    <col min="6420" max="6420" width="9.5703125" style="244" bestFit="1" customWidth="1"/>
    <col min="6421" max="6653" width="9.140625" style="244"/>
    <col min="6654" max="6654" width="6.140625" style="244" customWidth="1"/>
    <col min="6655" max="6655" width="41.140625" style="244" customWidth="1"/>
    <col min="6656" max="6656" width="20.5703125" style="244" customWidth="1"/>
    <col min="6657" max="6661" width="10.28515625" style="244" bestFit="1" customWidth="1"/>
    <col min="6662" max="6662" width="12.28515625" style="244" bestFit="1" customWidth="1"/>
    <col min="6663" max="6663" width="11.42578125" style="244" customWidth="1"/>
    <col min="6664" max="6667" width="10.28515625" style="244" bestFit="1" customWidth="1"/>
    <col min="6668" max="6668" width="10" style="244" bestFit="1" customWidth="1"/>
    <col min="6669" max="6670" width="9.140625" style="244"/>
    <col min="6671" max="6671" width="10" style="244" customWidth="1"/>
    <col min="6672" max="6672" width="10.42578125" style="244" bestFit="1" customWidth="1"/>
    <col min="6673" max="6673" width="13.85546875" style="244" bestFit="1" customWidth="1"/>
    <col min="6674" max="6675" width="9.140625" style="244"/>
    <col min="6676" max="6676" width="9.5703125" style="244" bestFit="1" customWidth="1"/>
    <col min="6677" max="6909" width="9.140625" style="244"/>
    <col min="6910" max="6910" width="6.140625" style="244" customWidth="1"/>
    <col min="6911" max="6911" width="41.140625" style="244" customWidth="1"/>
    <col min="6912" max="6912" width="20.5703125" style="244" customWidth="1"/>
    <col min="6913" max="6917" width="10.28515625" style="244" bestFit="1" customWidth="1"/>
    <col min="6918" max="6918" width="12.28515625" style="244" bestFit="1" customWidth="1"/>
    <col min="6919" max="6919" width="11.42578125" style="244" customWidth="1"/>
    <col min="6920" max="6923" width="10.28515625" style="244" bestFit="1" customWidth="1"/>
    <col min="6924" max="6924" width="10" style="244" bestFit="1" customWidth="1"/>
    <col min="6925" max="6926" width="9.140625" style="244"/>
    <col min="6927" max="6927" width="10" style="244" customWidth="1"/>
    <col min="6928" max="6928" width="10.42578125" style="244" bestFit="1" customWidth="1"/>
    <col min="6929" max="6929" width="13.85546875" style="244" bestFit="1" customWidth="1"/>
    <col min="6930" max="6931" width="9.140625" style="244"/>
    <col min="6932" max="6932" width="9.5703125" style="244" bestFit="1" customWidth="1"/>
    <col min="6933" max="7165" width="9.140625" style="244"/>
    <col min="7166" max="7166" width="6.140625" style="244" customWidth="1"/>
    <col min="7167" max="7167" width="41.140625" style="244" customWidth="1"/>
    <col min="7168" max="7168" width="20.5703125" style="244" customWidth="1"/>
    <col min="7169" max="7173" width="10.28515625" style="244" bestFit="1" customWidth="1"/>
    <col min="7174" max="7174" width="12.28515625" style="244" bestFit="1" customWidth="1"/>
    <col min="7175" max="7175" width="11.42578125" style="244" customWidth="1"/>
    <col min="7176" max="7179" width="10.28515625" style="244" bestFit="1" customWidth="1"/>
    <col min="7180" max="7180" width="10" style="244" bestFit="1" customWidth="1"/>
    <col min="7181" max="7182" width="9.140625" style="244"/>
    <col min="7183" max="7183" width="10" style="244" customWidth="1"/>
    <col min="7184" max="7184" width="10.42578125" style="244" bestFit="1" customWidth="1"/>
    <col min="7185" max="7185" width="13.85546875" style="244" bestFit="1" customWidth="1"/>
    <col min="7186" max="7187" width="9.140625" style="244"/>
    <col min="7188" max="7188" width="9.5703125" style="244" bestFit="1" customWidth="1"/>
    <col min="7189" max="7421" width="9.140625" style="244"/>
    <col min="7422" max="7422" width="6.140625" style="244" customWidth="1"/>
    <col min="7423" max="7423" width="41.140625" style="244" customWidth="1"/>
    <col min="7424" max="7424" width="20.5703125" style="244" customWidth="1"/>
    <col min="7425" max="7429" width="10.28515625" style="244" bestFit="1" customWidth="1"/>
    <col min="7430" max="7430" width="12.28515625" style="244" bestFit="1" customWidth="1"/>
    <col min="7431" max="7431" width="11.42578125" style="244" customWidth="1"/>
    <col min="7432" max="7435" width="10.28515625" style="244" bestFit="1" customWidth="1"/>
    <col min="7436" max="7436" width="10" style="244" bestFit="1" customWidth="1"/>
    <col min="7437" max="7438" width="9.140625" style="244"/>
    <col min="7439" max="7439" width="10" style="244" customWidth="1"/>
    <col min="7440" max="7440" width="10.42578125" style="244" bestFit="1" customWidth="1"/>
    <col min="7441" max="7441" width="13.85546875" style="244" bestFit="1" customWidth="1"/>
    <col min="7442" max="7443" width="9.140625" style="244"/>
    <col min="7444" max="7444" width="9.5703125" style="244" bestFit="1" customWidth="1"/>
    <col min="7445" max="7677" width="9.140625" style="244"/>
    <col min="7678" max="7678" width="6.140625" style="244" customWidth="1"/>
    <col min="7679" max="7679" width="41.140625" style="244" customWidth="1"/>
    <col min="7680" max="7680" width="20.5703125" style="244" customWidth="1"/>
    <col min="7681" max="7685" width="10.28515625" style="244" bestFit="1" customWidth="1"/>
    <col min="7686" max="7686" width="12.28515625" style="244" bestFit="1" customWidth="1"/>
    <col min="7687" max="7687" width="11.42578125" style="244" customWidth="1"/>
    <col min="7688" max="7691" width="10.28515625" style="244" bestFit="1" customWidth="1"/>
    <col min="7692" max="7692" width="10" style="244" bestFit="1" customWidth="1"/>
    <col min="7693" max="7694" width="9.140625" style="244"/>
    <col min="7695" max="7695" width="10" style="244" customWidth="1"/>
    <col min="7696" max="7696" width="10.42578125" style="244" bestFit="1" customWidth="1"/>
    <col min="7697" max="7697" width="13.85546875" style="244" bestFit="1" customWidth="1"/>
    <col min="7698" max="7699" width="9.140625" style="244"/>
    <col min="7700" max="7700" width="9.5703125" style="244" bestFit="1" customWidth="1"/>
    <col min="7701" max="7933" width="9.140625" style="244"/>
    <col min="7934" max="7934" width="6.140625" style="244" customWidth="1"/>
    <col min="7935" max="7935" width="41.140625" style="244" customWidth="1"/>
    <col min="7936" max="7936" width="20.5703125" style="244" customWidth="1"/>
    <col min="7937" max="7941" width="10.28515625" style="244" bestFit="1" customWidth="1"/>
    <col min="7942" max="7942" width="12.28515625" style="244" bestFit="1" customWidth="1"/>
    <col min="7943" max="7943" width="11.42578125" style="244" customWidth="1"/>
    <col min="7944" max="7947" width="10.28515625" style="244" bestFit="1" customWidth="1"/>
    <col min="7948" max="7948" width="10" style="244" bestFit="1" customWidth="1"/>
    <col min="7949" max="7950" width="9.140625" style="244"/>
    <col min="7951" max="7951" width="10" style="244" customWidth="1"/>
    <col min="7952" max="7952" width="10.42578125" style="244" bestFit="1" customWidth="1"/>
    <col min="7953" max="7953" width="13.85546875" style="244" bestFit="1" customWidth="1"/>
    <col min="7954" max="7955" width="9.140625" style="244"/>
    <col min="7956" max="7956" width="9.5703125" style="244" bestFit="1" customWidth="1"/>
    <col min="7957" max="8189" width="9.140625" style="244"/>
    <col min="8190" max="8190" width="6.140625" style="244" customWidth="1"/>
    <col min="8191" max="8191" width="41.140625" style="244" customWidth="1"/>
    <col min="8192" max="8192" width="20.5703125" style="244" customWidth="1"/>
    <col min="8193" max="8197" width="10.28515625" style="244" bestFit="1" customWidth="1"/>
    <col min="8198" max="8198" width="12.28515625" style="244" bestFit="1" customWidth="1"/>
    <col min="8199" max="8199" width="11.42578125" style="244" customWidth="1"/>
    <col min="8200" max="8203" width="10.28515625" style="244" bestFit="1" customWidth="1"/>
    <col min="8204" max="8204" width="10" style="244" bestFit="1" customWidth="1"/>
    <col min="8205" max="8206" width="9.140625" style="244"/>
    <col min="8207" max="8207" width="10" style="244" customWidth="1"/>
    <col min="8208" max="8208" width="10.42578125" style="244" bestFit="1" customWidth="1"/>
    <col min="8209" max="8209" width="13.85546875" style="244" bestFit="1" customWidth="1"/>
    <col min="8210" max="8211" width="9.140625" style="244"/>
    <col min="8212" max="8212" width="9.5703125" style="244" bestFit="1" customWidth="1"/>
    <col min="8213" max="8445" width="9.140625" style="244"/>
    <col min="8446" max="8446" width="6.140625" style="244" customWidth="1"/>
    <col min="8447" max="8447" width="41.140625" style="244" customWidth="1"/>
    <col min="8448" max="8448" width="20.5703125" style="244" customWidth="1"/>
    <col min="8449" max="8453" width="10.28515625" style="244" bestFit="1" customWidth="1"/>
    <col min="8454" max="8454" width="12.28515625" style="244" bestFit="1" customWidth="1"/>
    <col min="8455" max="8455" width="11.42578125" style="244" customWidth="1"/>
    <col min="8456" max="8459" width="10.28515625" style="244" bestFit="1" customWidth="1"/>
    <col min="8460" max="8460" width="10" style="244" bestFit="1" customWidth="1"/>
    <col min="8461" max="8462" width="9.140625" style="244"/>
    <col min="8463" max="8463" width="10" style="244" customWidth="1"/>
    <col min="8464" max="8464" width="10.42578125" style="244" bestFit="1" customWidth="1"/>
    <col min="8465" max="8465" width="13.85546875" style="244" bestFit="1" customWidth="1"/>
    <col min="8466" max="8467" width="9.140625" style="244"/>
    <col min="8468" max="8468" width="9.5703125" style="244" bestFit="1" customWidth="1"/>
    <col min="8469" max="8701" width="9.140625" style="244"/>
    <col min="8702" max="8702" width="6.140625" style="244" customWidth="1"/>
    <col min="8703" max="8703" width="41.140625" style="244" customWidth="1"/>
    <col min="8704" max="8704" width="20.5703125" style="244" customWidth="1"/>
    <col min="8705" max="8709" width="10.28515625" style="244" bestFit="1" customWidth="1"/>
    <col min="8710" max="8710" width="12.28515625" style="244" bestFit="1" customWidth="1"/>
    <col min="8711" max="8711" width="11.42578125" style="244" customWidth="1"/>
    <col min="8712" max="8715" width="10.28515625" style="244" bestFit="1" customWidth="1"/>
    <col min="8716" max="8716" width="10" style="244" bestFit="1" customWidth="1"/>
    <col min="8717" max="8718" width="9.140625" style="244"/>
    <col min="8719" max="8719" width="10" style="244" customWidth="1"/>
    <col min="8720" max="8720" width="10.42578125" style="244" bestFit="1" customWidth="1"/>
    <col min="8721" max="8721" width="13.85546875" style="244" bestFit="1" customWidth="1"/>
    <col min="8722" max="8723" width="9.140625" style="244"/>
    <col min="8724" max="8724" width="9.5703125" style="244" bestFit="1" customWidth="1"/>
    <col min="8725" max="8957" width="9.140625" style="244"/>
    <col min="8958" max="8958" width="6.140625" style="244" customWidth="1"/>
    <col min="8959" max="8959" width="41.140625" style="244" customWidth="1"/>
    <col min="8960" max="8960" width="20.5703125" style="244" customWidth="1"/>
    <col min="8961" max="8965" width="10.28515625" style="244" bestFit="1" customWidth="1"/>
    <col min="8966" max="8966" width="12.28515625" style="244" bestFit="1" customWidth="1"/>
    <col min="8967" max="8967" width="11.42578125" style="244" customWidth="1"/>
    <col min="8968" max="8971" width="10.28515625" style="244" bestFit="1" customWidth="1"/>
    <col min="8972" max="8972" width="10" style="244" bestFit="1" customWidth="1"/>
    <col min="8973" max="8974" width="9.140625" style="244"/>
    <col min="8975" max="8975" width="10" style="244" customWidth="1"/>
    <col min="8976" max="8976" width="10.42578125" style="244" bestFit="1" customWidth="1"/>
    <col min="8977" max="8977" width="13.85546875" style="244" bestFit="1" customWidth="1"/>
    <col min="8978" max="8979" width="9.140625" style="244"/>
    <col min="8980" max="8980" width="9.5703125" style="244" bestFit="1" customWidth="1"/>
    <col min="8981" max="9213" width="9.140625" style="244"/>
    <col min="9214" max="9214" width="6.140625" style="244" customWidth="1"/>
    <col min="9215" max="9215" width="41.140625" style="244" customWidth="1"/>
    <col min="9216" max="9216" width="20.5703125" style="244" customWidth="1"/>
    <col min="9217" max="9221" width="10.28515625" style="244" bestFit="1" customWidth="1"/>
    <col min="9222" max="9222" width="12.28515625" style="244" bestFit="1" customWidth="1"/>
    <col min="9223" max="9223" width="11.42578125" style="244" customWidth="1"/>
    <col min="9224" max="9227" width="10.28515625" style="244" bestFit="1" customWidth="1"/>
    <col min="9228" max="9228" width="10" style="244" bestFit="1" customWidth="1"/>
    <col min="9229" max="9230" width="9.140625" style="244"/>
    <col min="9231" max="9231" width="10" style="244" customWidth="1"/>
    <col min="9232" max="9232" width="10.42578125" style="244" bestFit="1" customWidth="1"/>
    <col min="9233" max="9233" width="13.85546875" style="244" bestFit="1" customWidth="1"/>
    <col min="9234" max="9235" width="9.140625" style="244"/>
    <col min="9236" max="9236" width="9.5703125" style="244" bestFit="1" customWidth="1"/>
    <col min="9237" max="9469" width="9.140625" style="244"/>
    <col min="9470" max="9470" width="6.140625" style="244" customWidth="1"/>
    <col min="9471" max="9471" width="41.140625" style="244" customWidth="1"/>
    <col min="9472" max="9472" width="20.5703125" style="244" customWidth="1"/>
    <col min="9473" max="9477" width="10.28515625" style="244" bestFit="1" customWidth="1"/>
    <col min="9478" max="9478" width="12.28515625" style="244" bestFit="1" customWidth="1"/>
    <col min="9479" max="9479" width="11.42578125" style="244" customWidth="1"/>
    <col min="9480" max="9483" width="10.28515625" style="244" bestFit="1" customWidth="1"/>
    <col min="9484" max="9484" width="10" style="244" bestFit="1" customWidth="1"/>
    <col min="9485" max="9486" width="9.140625" style="244"/>
    <col min="9487" max="9487" width="10" style="244" customWidth="1"/>
    <col min="9488" max="9488" width="10.42578125" style="244" bestFit="1" customWidth="1"/>
    <col min="9489" max="9489" width="13.85546875" style="244" bestFit="1" customWidth="1"/>
    <col min="9490" max="9491" width="9.140625" style="244"/>
    <col min="9492" max="9492" width="9.5703125" style="244" bestFit="1" customWidth="1"/>
    <col min="9493" max="9725" width="9.140625" style="244"/>
    <col min="9726" max="9726" width="6.140625" style="244" customWidth="1"/>
    <col min="9727" max="9727" width="41.140625" style="244" customWidth="1"/>
    <col min="9728" max="9728" width="20.5703125" style="244" customWidth="1"/>
    <col min="9729" max="9733" width="10.28515625" style="244" bestFit="1" customWidth="1"/>
    <col min="9734" max="9734" width="12.28515625" style="244" bestFit="1" customWidth="1"/>
    <col min="9735" max="9735" width="11.42578125" style="244" customWidth="1"/>
    <col min="9736" max="9739" width="10.28515625" style="244" bestFit="1" customWidth="1"/>
    <col min="9740" max="9740" width="10" style="244" bestFit="1" customWidth="1"/>
    <col min="9741" max="9742" width="9.140625" style="244"/>
    <col min="9743" max="9743" width="10" style="244" customWidth="1"/>
    <col min="9744" max="9744" width="10.42578125" style="244" bestFit="1" customWidth="1"/>
    <col min="9745" max="9745" width="13.85546875" style="244" bestFit="1" customWidth="1"/>
    <col min="9746" max="9747" width="9.140625" style="244"/>
    <col min="9748" max="9748" width="9.5703125" style="244" bestFit="1" customWidth="1"/>
    <col min="9749" max="9981" width="9.140625" style="244"/>
    <col min="9982" max="9982" width="6.140625" style="244" customWidth="1"/>
    <col min="9983" max="9983" width="41.140625" style="244" customWidth="1"/>
    <col min="9984" max="9984" width="20.5703125" style="244" customWidth="1"/>
    <col min="9985" max="9989" width="10.28515625" style="244" bestFit="1" customWidth="1"/>
    <col min="9990" max="9990" width="12.28515625" style="244" bestFit="1" customWidth="1"/>
    <col min="9991" max="9991" width="11.42578125" style="244" customWidth="1"/>
    <col min="9992" max="9995" width="10.28515625" style="244" bestFit="1" customWidth="1"/>
    <col min="9996" max="9996" width="10" style="244" bestFit="1" customWidth="1"/>
    <col min="9997" max="9998" width="9.140625" style="244"/>
    <col min="9999" max="9999" width="10" style="244" customWidth="1"/>
    <col min="10000" max="10000" width="10.42578125" style="244" bestFit="1" customWidth="1"/>
    <col min="10001" max="10001" width="13.85546875" style="244" bestFit="1" customWidth="1"/>
    <col min="10002" max="10003" width="9.140625" style="244"/>
    <col min="10004" max="10004" width="9.5703125" style="244" bestFit="1" customWidth="1"/>
    <col min="10005" max="10237" width="9.140625" style="244"/>
    <col min="10238" max="10238" width="6.140625" style="244" customWidth="1"/>
    <col min="10239" max="10239" width="41.140625" style="244" customWidth="1"/>
    <col min="10240" max="10240" width="20.5703125" style="244" customWidth="1"/>
    <col min="10241" max="10245" width="10.28515625" style="244" bestFit="1" customWidth="1"/>
    <col min="10246" max="10246" width="12.28515625" style="244" bestFit="1" customWidth="1"/>
    <col min="10247" max="10247" width="11.42578125" style="244" customWidth="1"/>
    <col min="10248" max="10251" width="10.28515625" style="244" bestFit="1" customWidth="1"/>
    <col min="10252" max="10252" width="10" style="244" bestFit="1" customWidth="1"/>
    <col min="10253" max="10254" width="9.140625" style="244"/>
    <col min="10255" max="10255" width="10" style="244" customWidth="1"/>
    <col min="10256" max="10256" width="10.42578125" style="244" bestFit="1" customWidth="1"/>
    <col min="10257" max="10257" width="13.85546875" style="244" bestFit="1" customWidth="1"/>
    <col min="10258" max="10259" width="9.140625" style="244"/>
    <col min="10260" max="10260" width="9.5703125" style="244" bestFit="1" customWidth="1"/>
    <col min="10261" max="10493" width="9.140625" style="244"/>
    <col min="10494" max="10494" width="6.140625" style="244" customWidth="1"/>
    <col min="10495" max="10495" width="41.140625" style="244" customWidth="1"/>
    <col min="10496" max="10496" width="20.5703125" style="244" customWidth="1"/>
    <col min="10497" max="10501" width="10.28515625" style="244" bestFit="1" customWidth="1"/>
    <col min="10502" max="10502" width="12.28515625" style="244" bestFit="1" customWidth="1"/>
    <col min="10503" max="10503" width="11.42578125" style="244" customWidth="1"/>
    <col min="10504" max="10507" width="10.28515625" style="244" bestFit="1" customWidth="1"/>
    <col min="10508" max="10508" width="10" style="244" bestFit="1" customWidth="1"/>
    <col min="10509" max="10510" width="9.140625" style="244"/>
    <col min="10511" max="10511" width="10" style="244" customWidth="1"/>
    <col min="10512" max="10512" width="10.42578125" style="244" bestFit="1" customWidth="1"/>
    <col min="10513" max="10513" width="13.85546875" style="244" bestFit="1" customWidth="1"/>
    <col min="10514" max="10515" width="9.140625" style="244"/>
    <col min="10516" max="10516" width="9.5703125" style="244" bestFit="1" customWidth="1"/>
    <col min="10517" max="10749" width="9.140625" style="244"/>
    <col min="10750" max="10750" width="6.140625" style="244" customWidth="1"/>
    <col min="10751" max="10751" width="41.140625" style="244" customWidth="1"/>
    <col min="10752" max="10752" width="20.5703125" style="244" customWidth="1"/>
    <col min="10753" max="10757" width="10.28515625" style="244" bestFit="1" customWidth="1"/>
    <col min="10758" max="10758" width="12.28515625" style="244" bestFit="1" customWidth="1"/>
    <col min="10759" max="10759" width="11.42578125" style="244" customWidth="1"/>
    <col min="10760" max="10763" width="10.28515625" style="244" bestFit="1" customWidth="1"/>
    <col min="10764" max="10764" width="10" style="244" bestFit="1" customWidth="1"/>
    <col min="10765" max="10766" width="9.140625" style="244"/>
    <col min="10767" max="10767" width="10" style="244" customWidth="1"/>
    <col min="10768" max="10768" width="10.42578125" style="244" bestFit="1" customWidth="1"/>
    <col min="10769" max="10769" width="13.85546875" style="244" bestFit="1" customWidth="1"/>
    <col min="10770" max="10771" width="9.140625" style="244"/>
    <col min="10772" max="10772" width="9.5703125" style="244" bestFit="1" customWidth="1"/>
    <col min="10773" max="11005" width="9.140625" style="244"/>
    <col min="11006" max="11006" width="6.140625" style="244" customWidth="1"/>
    <col min="11007" max="11007" width="41.140625" style="244" customWidth="1"/>
    <col min="11008" max="11008" width="20.5703125" style="244" customWidth="1"/>
    <col min="11009" max="11013" width="10.28515625" style="244" bestFit="1" customWidth="1"/>
    <col min="11014" max="11014" width="12.28515625" style="244" bestFit="1" customWidth="1"/>
    <col min="11015" max="11015" width="11.42578125" style="244" customWidth="1"/>
    <col min="11016" max="11019" width="10.28515625" style="244" bestFit="1" customWidth="1"/>
    <col min="11020" max="11020" width="10" style="244" bestFit="1" customWidth="1"/>
    <col min="11021" max="11022" width="9.140625" style="244"/>
    <col min="11023" max="11023" width="10" style="244" customWidth="1"/>
    <col min="11024" max="11024" width="10.42578125" style="244" bestFit="1" customWidth="1"/>
    <col min="11025" max="11025" width="13.85546875" style="244" bestFit="1" customWidth="1"/>
    <col min="11026" max="11027" width="9.140625" style="244"/>
    <col min="11028" max="11028" width="9.5703125" style="244" bestFit="1" customWidth="1"/>
    <col min="11029" max="11261" width="9.140625" style="244"/>
    <col min="11262" max="11262" width="6.140625" style="244" customWidth="1"/>
    <col min="11263" max="11263" width="41.140625" style="244" customWidth="1"/>
    <col min="11264" max="11264" width="20.5703125" style="244" customWidth="1"/>
    <col min="11265" max="11269" width="10.28515625" style="244" bestFit="1" customWidth="1"/>
    <col min="11270" max="11270" width="12.28515625" style="244" bestFit="1" customWidth="1"/>
    <col min="11271" max="11271" width="11.42578125" style="244" customWidth="1"/>
    <col min="11272" max="11275" width="10.28515625" style="244" bestFit="1" customWidth="1"/>
    <col min="11276" max="11276" width="10" style="244" bestFit="1" customWidth="1"/>
    <col min="11277" max="11278" width="9.140625" style="244"/>
    <col min="11279" max="11279" width="10" style="244" customWidth="1"/>
    <col min="11280" max="11280" width="10.42578125" style="244" bestFit="1" customWidth="1"/>
    <col min="11281" max="11281" width="13.85546875" style="244" bestFit="1" customWidth="1"/>
    <col min="11282" max="11283" width="9.140625" style="244"/>
    <col min="11284" max="11284" width="9.5703125" style="244" bestFit="1" customWidth="1"/>
    <col min="11285" max="11517" width="9.140625" style="244"/>
    <col min="11518" max="11518" width="6.140625" style="244" customWidth="1"/>
    <col min="11519" max="11519" width="41.140625" style="244" customWidth="1"/>
    <col min="11520" max="11520" width="20.5703125" style="244" customWidth="1"/>
    <col min="11521" max="11525" width="10.28515625" style="244" bestFit="1" customWidth="1"/>
    <col min="11526" max="11526" width="12.28515625" style="244" bestFit="1" customWidth="1"/>
    <col min="11527" max="11527" width="11.42578125" style="244" customWidth="1"/>
    <col min="11528" max="11531" width="10.28515625" style="244" bestFit="1" customWidth="1"/>
    <col min="11532" max="11532" width="10" style="244" bestFit="1" customWidth="1"/>
    <col min="11533" max="11534" width="9.140625" style="244"/>
    <col min="11535" max="11535" width="10" style="244" customWidth="1"/>
    <col min="11536" max="11536" width="10.42578125" style="244" bestFit="1" customWidth="1"/>
    <col min="11537" max="11537" width="13.85546875" style="244" bestFit="1" customWidth="1"/>
    <col min="11538" max="11539" width="9.140625" style="244"/>
    <col min="11540" max="11540" width="9.5703125" style="244" bestFit="1" customWidth="1"/>
    <col min="11541" max="11773" width="9.140625" style="244"/>
    <col min="11774" max="11774" width="6.140625" style="244" customWidth="1"/>
    <col min="11775" max="11775" width="41.140625" style="244" customWidth="1"/>
    <col min="11776" max="11776" width="20.5703125" style="244" customWidth="1"/>
    <col min="11777" max="11781" width="10.28515625" style="244" bestFit="1" customWidth="1"/>
    <col min="11782" max="11782" width="12.28515625" style="244" bestFit="1" customWidth="1"/>
    <col min="11783" max="11783" width="11.42578125" style="244" customWidth="1"/>
    <col min="11784" max="11787" width="10.28515625" style="244" bestFit="1" customWidth="1"/>
    <col min="11788" max="11788" width="10" style="244" bestFit="1" customWidth="1"/>
    <col min="11789" max="11790" width="9.140625" style="244"/>
    <col min="11791" max="11791" width="10" style="244" customWidth="1"/>
    <col min="11792" max="11792" width="10.42578125" style="244" bestFit="1" customWidth="1"/>
    <col min="11793" max="11793" width="13.85546875" style="244" bestFit="1" customWidth="1"/>
    <col min="11794" max="11795" width="9.140625" style="244"/>
    <col min="11796" max="11796" width="9.5703125" style="244" bestFit="1" customWidth="1"/>
    <col min="11797" max="12029" width="9.140625" style="244"/>
    <col min="12030" max="12030" width="6.140625" style="244" customWidth="1"/>
    <col min="12031" max="12031" width="41.140625" style="244" customWidth="1"/>
    <col min="12032" max="12032" width="20.5703125" style="244" customWidth="1"/>
    <col min="12033" max="12037" width="10.28515625" style="244" bestFit="1" customWidth="1"/>
    <col min="12038" max="12038" width="12.28515625" style="244" bestFit="1" customWidth="1"/>
    <col min="12039" max="12039" width="11.42578125" style="244" customWidth="1"/>
    <col min="12040" max="12043" width="10.28515625" style="244" bestFit="1" customWidth="1"/>
    <col min="12044" max="12044" width="10" style="244" bestFit="1" customWidth="1"/>
    <col min="12045" max="12046" width="9.140625" style="244"/>
    <col min="12047" max="12047" width="10" style="244" customWidth="1"/>
    <col min="12048" max="12048" width="10.42578125" style="244" bestFit="1" customWidth="1"/>
    <col min="12049" max="12049" width="13.85546875" style="244" bestFit="1" customWidth="1"/>
    <col min="12050" max="12051" width="9.140625" style="244"/>
    <col min="12052" max="12052" width="9.5703125" style="244" bestFit="1" customWidth="1"/>
    <col min="12053" max="12285" width="9.140625" style="244"/>
    <col min="12286" max="12286" width="6.140625" style="244" customWidth="1"/>
    <col min="12287" max="12287" width="41.140625" style="244" customWidth="1"/>
    <col min="12288" max="12288" width="20.5703125" style="244" customWidth="1"/>
    <col min="12289" max="12293" width="10.28515625" style="244" bestFit="1" customWidth="1"/>
    <col min="12294" max="12294" width="12.28515625" style="244" bestFit="1" customWidth="1"/>
    <col min="12295" max="12295" width="11.42578125" style="244" customWidth="1"/>
    <col min="12296" max="12299" width="10.28515625" style="244" bestFit="1" customWidth="1"/>
    <col min="12300" max="12300" width="10" style="244" bestFit="1" customWidth="1"/>
    <col min="12301" max="12302" width="9.140625" style="244"/>
    <col min="12303" max="12303" width="10" style="244" customWidth="1"/>
    <col min="12304" max="12304" width="10.42578125" style="244" bestFit="1" customWidth="1"/>
    <col min="12305" max="12305" width="13.85546875" style="244" bestFit="1" customWidth="1"/>
    <col min="12306" max="12307" width="9.140625" style="244"/>
    <col min="12308" max="12308" width="9.5703125" style="244" bestFit="1" customWidth="1"/>
    <col min="12309" max="12541" width="9.140625" style="244"/>
    <col min="12542" max="12542" width="6.140625" style="244" customWidth="1"/>
    <col min="12543" max="12543" width="41.140625" style="244" customWidth="1"/>
    <col min="12544" max="12544" width="20.5703125" style="244" customWidth="1"/>
    <col min="12545" max="12549" width="10.28515625" style="244" bestFit="1" customWidth="1"/>
    <col min="12550" max="12550" width="12.28515625" style="244" bestFit="1" customWidth="1"/>
    <col min="12551" max="12551" width="11.42578125" style="244" customWidth="1"/>
    <col min="12552" max="12555" width="10.28515625" style="244" bestFit="1" customWidth="1"/>
    <col min="12556" max="12556" width="10" style="244" bestFit="1" customWidth="1"/>
    <col min="12557" max="12558" width="9.140625" style="244"/>
    <col min="12559" max="12559" width="10" style="244" customWidth="1"/>
    <col min="12560" max="12560" width="10.42578125" style="244" bestFit="1" customWidth="1"/>
    <col min="12561" max="12561" width="13.85546875" style="244" bestFit="1" customWidth="1"/>
    <col min="12562" max="12563" width="9.140625" style="244"/>
    <col min="12564" max="12564" width="9.5703125" style="244" bestFit="1" customWidth="1"/>
    <col min="12565" max="12797" width="9.140625" style="244"/>
    <col min="12798" max="12798" width="6.140625" style="244" customWidth="1"/>
    <col min="12799" max="12799" width="41.140625" style="244" customWidth="1"/>
    <col min="12800" max="12800" width="20.5703125" style="244" customWidth="1"/>
    <col min="12801" max="12805" width="10.28515625" style="244" bestFit="1" customWidth="1"/>
    <col min="12806" max="12806" width="12.28515625" style="244" bestFit="1" customWidth="1"/>
    <col min="12807" max="12807" width="11.42578125" style="244" customWidth="1"/>
    <col min="12808" max="12811" width="10.28515625" style="244" bestFit="1" customWidth="1"/>
    <col min="12812" max="12812" width="10" style="244" bestFit="1" customWidth="1"/>
    <col min="12813" max="12814" width="9.140625" style="244"/>
    <col min="12815" max="12815" width="10" style="244" customWidth="1"/>
    <col min="12816" max="12816" width="10.42578125" style="244" bestFit="1" customWidth="1"/>
    <col min="12817" max="12817" width="13.85546875" style="244" bestFit="1" customWidth="1"/>
    <col min="12818" max="12819" width="9.140625" style="244"/>
    <col min="12820" max="12820" width="9.5703125" style="244" bestFit="1" customWidth="1"/>
    <col min="12821" max="13053" width="9.140625" style="244"/>
    <col min="13054" max="13054" width="6.140625" style="244" customWidth="1"/>
    <col min="13055" max="13055" width="41.140625" style="244" customWidth="1"/>
    <col min="13056" max="13056" width="20.5703125" style="244" customWidth="1"/>
    <col min="13057" max="13061" width="10.28515625" style="244" bestFit="1" customWidth="1"/>
    <col min="13062" max="13062" width="12.28515625" style="244" bestFit="1" customWidth="1"/>
    <col min="13063" max="13063" width="11.42578125" style="244" customWidth="1"/>
    <col min="13064" max="13067" width="10.28515625" style="244" bestFit="1" customWidth="1"/>
    <col min="13068" max="13068" width="10" style="244" bestFit="1" customWidth="1"/>
    <col min="13069" max="13070" width="9.140625" style="244"/>
    <col min="13071" max="13071" width="10" style="244" customWidth="1"/>
    <col min="13072" max="13072" width="10.42578125" style="244" bestFit="1" customWidth="1"/>
    <col min="13073" max="13073" width="13.85546875" style="244" bestFit="1" customWidth="1"/>
    <col min="13074" max="13075" width="9.140625" style="244"/>
    <col min="13076" max="13076" width="9.5703125" style="244" bestFit="1" customWidth="1"/>
    <col min="13077" max="13309" width="9.140625" style="244"/>
    <col min="13310" max="13310" width="6.140625" style="244" customWidth="1"/>
    <col min="13311" max="13311" width="41.140625" style="244" customWidth="1"/>
    <col min="13312" max="13312" width="20.5703125" style="244" customWidth="1"/>
    <col min="13313" max="13317" width="10.28515625" style="244" bestFit="1" customWidth="1"/>
    <col min="13318" max="13318" width="12.28515625" style="244" bestFit="1" customWidth="1"/>
    <col min="13319" max="13319" width="11.42578125" style="244" customWidth="1"/>
    <col min="13320" max="13323" width="10.28515625" style="244" bestFit="1" customWidth="1"/>
    <col min="13324" max="13324" width="10" style="244" bestFit="1" customWidth="1"/>
    <col min="13325" max="13326" width="9.140625" style="244"/>
    <col min="13327" max="13327" width="10" style="244" customWidth="1"/>
    <col min="13328" max="13328" width="10.42578125" style="244" bestFit="1" customWidth="1"/>
    <col min="13329" max="13329" width="13.85546875" style="244" bestFit="1" customWidth="1"/>
    <col min="13330" max="13331" width="9.140625" style="244"/>
    <col min="13332" max="13332" width="9.5703125" style="244" bestFit="1" customWidth="1"/>
    <col min="13333" max="13565" width="9.140625" style="244"/>
    <col min="13566" max="13566" width="6.140625" style="244" customWidth="1"/>
    <col min="13567" max="13567" width="41.140625" style="244" customWidth="1"/>
    <col min="13568" max="13568" width="20.5703125" style="244" customWidth="1"/>
    <col min="13569" max="13573" width="10.28515625" style="244" bestFit="1" customWidth="1"/>
    <col min="13574" max="13574" width="12.28515625" style="244" bestFit="1" customWidth="1"/>
    <col min="13575" max="13575" width="11.42578125" style="244" customWidth="1"/>
    <col min="13576" max="13579" width="10.28515625" style="244" bestFit="1" customWidth="1"/>
    <col min="13580" max="13580" width="10" style="244" bestFit="1" customWidth="1"/>
    <col min="13581" max="13582" width="9.140625" style="244"/>
    <col min="13583" max="13583" width="10" style="244" customWidth="1"/>
    <col min="13584" max="13584" width="10.42578125" style="244" bestFit="1" customWidth="1"/>
    <col min="13585" max="13585" width="13.85546875" style="244" bestFit="1" customWidth="1"/>
    <col min="13586" max="13587" width="9.140625" style="244"/>
    <col min="13588" max="13588" width="9.5703125" style="244" bestFit="1" customWidth="1"/>
    <col min="13589" max="13821" width="9.140625" style="244"/>
    <col min="13822" max="13822" width="6.140625" style="244" customWidth="1"/>
    <col min="13823" max="13823" width="41.140625" style="244" customWidth="1"/>
    <col min="13824" max="13824" width="20.5703125" style="244" customWidth="1"/>
    <col min="13825" max="13829" width="10.28515625" style="244" bestFit="1" customWidth="1"/>
    <col min="13830" max="13830" width="12.28515625" style="244" bestFit="1" customWidth="1"/>
    <col min="13831" max="13831" width="11.42578125" style="244" customWidth="1"/>
    <col min="13832" max="13835" width="10.28515625" style="244" bestFit="1" customWidth="1"/>
    <col min="13836" max="13836" width="10" style="244" bestFit="1" customWidth="1"/>
    <col min="13837" max="13838" width="9.140625" style="244"/>
    <col min="13839" max="13839" width="10" style="244" customWidth="1"/>
    <col min="13840" max="13840" width="10.42578125" style="244" bestFit="1" customWidth="1"/>
    <col min="13841" max="13841" width="13.85546875" style="244" bestFit="1" customWidth="1"/>
    <col min="13842" max="13843" width="9.140625" style="244"/>
    <col min="13844" max="13844" width="9.5703125" style="244" bestFit="1" customWidth="1"/>
    <col min="13845" max="14077" width="9.140625" style="244"/>
    <col min="14078" max="14078" width="6.140625" style="244" customWidth="1"/>
    <col min="14079" max="14079" width="41.140625" style="244" customWidth="1"/>
    <col min="14080" max="14080" width="20.5703125" style="244" customWidth="1"/>
    <col min="14081" max="14085" width="10.28515625" style="244" bestFit="1" customWidth="1"/>
    <col min="14086" max="14086" width="12.28515625" style="244" bestFit="1" customWidth="1"/>
    <col min="14087" max="14087" width="11.42578125" style="244" customWidth="1"/>
    <col min="14088" max="14091" width="10.28515625" style="244" bestFit="1" customWidth="1"/>
    <col min="14092" max="14092" width="10" style="244" bestFit="1" customWidth="1"/>
    <col min="14093" max="14094" width="9.140625" style="244"/>
    <col min="14095" max="14095" width="10" style="244" customWidth="1"/>
    <col min="14096" max="14096" width="10.42578125" style="244" bestFit="1" customWidth="1"/>
    <col min="14097" max="14097" width="13.85546875" style="244" bestFit="1" customWidth="1"/>
    <col min="14098" max="14099" width="9.140625" style="244"/>
    <col min="14100" max="14100" width="9.5703125" style="244" bestFit="1" customWidth="1"/>
    <col min="14101" max="14333" width="9.140625" style="244"/>
    <col min="14334" max="14334" width="6.140625" style="244" customWidth="1"/>
    <col min="14335" max="14335" width="41.140625" style="244" customWidth="1"/>
    <col min="14336" max="14336" width="20.5703125" style="244" customWidth="1"/>
    <col min="14337" max="14341" width="10.28515625" style="244" bestFit="1" customWidth="1"/>
    <col min="14342" max="14342" width="12.28515625" style="244" bestFit="1" customWidth="1"/>
    <col min="14343" max="14343" width="11.42578125" style="244" customWidth="1"/>
    <col min="14344" max="14347" width="10.28515625" style="244" bestFit="1" customWidth="1"/>
    <col min="14348" max="14348" width="10" style="244" bestFit="1" customWidth="1"/>
    <col min="14349" max="14350" width="9.140625" style="244"/>
    <col min="14351" max="14351" width="10" style="244" customWidth="1"/>
    <col min="14352" max="14352" width="10.42578125" style="244" bestFit="1" customWidth="1"/>
    <col min="14353" max="14353" width="13.85546875" style="244" bestFit="1" customWidth="1"/>
    <col min="14354" max="14355" width="9.140625" style="244"/>
    <col min="14356" max="14356" width="9.5703125" style="244" bestFit="1" customWidth="1"/>
    <col min="14357" max="14589" width="9.140625" style="244"/>
    <col min="14590" max="14590" width="6.140625" style="244" customWidth="1"/>
    <col min="14591" max="14591" width="41.140625" style="244" customWidth="1"/>
    <col min="14592" max="14592" width="20.5703125" style="244" customWidth="1"/>
    <col min="14593" max="14597" width="10.28515625" style="244" bestFit="1" customWidth="1"/>
    <col min="14598" max="14598" width="12.28515625" style="244" bestFit="1" customWidth="1"/>
    <col min="14599" max="14599" width="11.42578125" style="244" customWidth="1"/>
    <col min="14600" max="14603" width="10.28515625" style="244" bestFit="1" customWidth="1"/>
    <col min="14604" max="14604" width="10" style="244" bestFit="1" customWidth="1"/>
    <col min="14605" max="14606" width="9.140625" style="244"/>
    <col min="14607" max="14607" width="10" style="244" customWidth="1"/>
    <col min="14608" max="14608" width="10.42578125" style="244" bestFit="1" customWidth="1"/>
    <col min="14609" max="14609" width="13.85546875" style="244" bestFit="1" customWidth="1"/>
    <col min="14610" max="14611" width="9.140625" style="244"/>
    <col min="14612" max="14612" width="9.5703125" style="244" bestFit="1" customWidth="1"/>
    <col min="14613" max="14845" width="9.140625" style="244"/>
    <col min="14846" max="14846" width="6.140625" style="244" customWidth="1"/>
    <col min="14847" max="14847" width="41.140625" style="244" customWidth="1"/>
    <col min="14848" max="14848" width="20.5703125" style="244" customWidth="1"/>
    <col min="14849" max="14853" width="10.28515625" style="244" bestFit="1" customWidth="1"/>
    <col min="14854" max="14854" width="12.28515625" style="244" bestFit="1" customWidth="1"/>
    <col min="14855" max="14855" width="11.42578125" style="244" customWidth="1"/>
    <col min="14856" max="14859" width="10.28515625" style="244" bestFit="1" customWidth="1"/>
    <col min="14860" max="14860" width="10" style="244" bestFit="1" customWidth="1"/>
    <col min="14861" max="14862" width="9.140625" style="244"/>
    <col min="14863" max="14863" width="10" style="244" customWidth="1"/>
    <col min="14864" max="14864" width="10.42578125" style="244" bestFit="1" customWidth="1"/>
    <col min="14865" max="14865" width="13.85546875" style="244" bestFit="1" customWidth="1"/>
    <col min="14866" max="14867" width="9.140625" style="244"/>
    <col min="14868" max="14868" width="9.5703125" style="244" bestFit="1" customWidth="1"/>
    <col min="14869" max="15101" width="9.140625" style="244"/>
    <col min="15102" max="15102" width="6.140625" style="244" customWidth="1"/>
    <col min="15103" max="15103" width="41.140625" style="244" customWidth="1"/>
    <col min="15104" max="15104" width="20.5703125" style="244" customWidth="1"/>
    <col min="15105" max="15109" width="10.28515625" style="244" bestFit="1" customWidth="1"/>
    <col min="15110" max="15110" width="12.28515625" style="244" bestFit="1" customWidth="1"/>
    <col min="15111" max="15111" width="11.42578125" style="244" customWidth="1"/>
    <col min="15112" max="15115" width="10.28515625" style="244" bestFit="1" customWidth="1"/>
    <col min="15116" max="15116" width="10" style="244" bestFit="1" customWidth="1"/>
    <col min="15117" max="15118" width="9.140625" style="244"/>
    <col min="15119" max="15119" width="10" style="244" customWidth="1"/>
    <col min="15120" max="15120" width="10.42578125" style="244" bestFit="1" customWidth="1"/>
    <col min="15121" max="15121" width="13.85546875" style="244" bestFit="1" customWidth="1"/>
    <col min="15122" max="15123" width="9.140625" style="244"/>
    <col min="15124" max="15124" width="9.5703125" style="244" bestFit="1" customWidth="1"/>
    <col min="15125" max="15357" width="9.140625" style="244"/>
    <col min="15358" max="15358" width="6.140625" style="244" customWidth="1"/>
    <col min="15359" max="15359" width="41.140625" style="244" customWidth="1"/>
    <col min="15360" max="15360" width="20.5703125" style="244" customWidth="1"/>
    <col min="15361" max="15365" width="10.28515625" style="244" bestFit="1" customWidth="1"/>
    <col min="15366" max="15366" width="12.28515625" style="244" bestFit="1" customWidth="1"/>
    <col min="15367" max="15367" width="11.42578125" style="244" customWidth="1"/>
    <col min="15368" max="15371" width="10.28515625" style="244" bestFit="1" customWidth="1"/>
    <col min="15372" max="15372" width="10" style="244" bestFit="1" customWidth="1"/>
    <col min="15373" max="15374" width="9.140625" style="244"/>
    <col min="15375" max="15375" width="10" style="244" customWidth="1"/>
    <col min="15376" max="15376" width="10.42578125" style="244" bestFit="1" customWidth="1"/>
    <col min="15377" max="15377" width="13.85546875" style="244" bestFit="1" customWidth="1"/>
    <col min="15378" max="15379" width="9.140625" style="244"/>
    <col min="15380" max="15380" width="9.5703125" style="244" bestFit="1" customWidth="1"/>
    <col min="15381" max="15613" width="9.140625" style="244"/>
    <col min="15614" max="15614" width="6.140625" style="244" customWidth="1"/>
    <col min="15615" max="15615" width="41.140625" style="244" customWidth="1"/>
    <col min="15616" max="15616" width="20.5703125" style="244" customWidth="1"/>
    <col min="15617" max="15621" width="10.28515625" style="244" bestFit="1" customWidth="1"/>
    <col min="15622" max="15622" width="12.28515625" style="244" bestFit="1" customWidth="1"/>
    <col min="15623" max="15623" width="11.42578125" style="244" customWidth="1"/>
    <col min="15624" max="15627" width="10.28515625" style="244" bestFit="1" customWidth="1"/>
    <col min="15628" max="15628" width="10" style="244" bestFit="1" customWidth="1"/>
    <col min="15629" max="15630" width="9.140625" style="244"/>
    <col min="15631" max="15631" width="10" style="244" customWidth="1"/>
    <col min="15632" max="15632" width="10.42578125" style="244" bestFit="1" customWidth="1"/>
    <col min="15633" max="15633" width="13.85546875" style="244" bestFit="1" customWidth="1"/>
    <col min="15634" max="15635" width="9.140625" style="244"/>
    <col min="15636" max="15636" width="9.5703125" style="244" bestFit="1" customWidth="1"/>
    <col min="15637" max="15869" width="9.140625" style="244"/>
    <col min="15870" max="15870" width="6.140625" style="244" customWidth="1"/>
    <col min="15871" max="15871" width="41.140625" style="244" customWidth="1"/>
    <col min="15872" max="15872" width="20.5703125" style="244" customWidth="1"/>
    <col min="15873" max="15877" width="10.28515625" style="244" bestFit="1" customWidth="1"/>
    <col min="15878" max="15878" width="12.28515625" style="244" bestFit="1" customWidth="1"/>
    <col min="15879" max="15879" width="11.42578125" style="244" customWidth="1"/>
    <col min="15880" max="15883" width="10.28515625" style="244" bestFit="1" customWidth="1"/>
    <col min="15884" max="15884" width="10" style="244" bestFit="1" customWidth="1"/>
    <col min="15885" max="15886" width="9.140625" style="244"/>
    <col min="15887" max="15887" width="10" style="244" customWidth="1"/>
    <col min="15888" max="15888" width="10.42578125" style="244" bestFit="1" customWidth="1"/>
    <col min="15889" max="15889" width="13.85546875" style="244" bestFit="1" customWidth="1"/>
    <col min="15890" max="15891" width="9.140625" style="244"/>
    <col min="15892" max="15892" width="9.5703125" style="244" bestFit="1" customWidth="1"/>
    <col min="15893" max="16125" width="9.140625" style="244"/>
    <col min="16126" max="16126" width="6.140625" style="244" customWidth="1"/>
    <col min="16127" max="16127" width="41.140625" style="244" customWidth="1"/>
    <col min="16128" max="16128" width="20.5703125" style="244" customWidth="1"/>
    <col min="16129" max="16133" width="10.28515625" style="244" bestFit="1" customWidth="1"/>
    <col min="16134" max="16134" width="12.28515625" style="244" bestFit="1" customWidth="1"/>
    <col min="16135" max="16135" width="11.42578125" style="244" customWidth="1"/>
    <col min="16136" max="16139" width="10.28515625" style="244" bestFit="1" customWidth="1"/>
    <col min="16140" max="16140" width="10" style="244" bestFit="1" customWidth="1"/>
    <col min="16141" max="16142" width="9.140625" style="244"/>
    <col min="16143" max="16143" width="10" style="244" customWidth="1"/>
    <col min="16144" max="16144" width="10.42578125" style="244" bestFit="1" customWidth="1"/>
    <col min="16145" max="16145" width="13.85546875" style="244" bestFit="1" customWidth="1"/>
    <col min="16146" max="16147" width="9.140625" style="244"/>
    <col min="16148" max="16148" width="9.5703125" style="244" bestFit="1" customWidth="1"/>
    <col min="16149" max="16384" width="9.140625" style="244"/>
  </cols>
  <sheetData>
    <row r="1" spans="1:21" ht="14.25" customHeight="1" x14ac:dyDescent="0.2">
      <c r="D1" s="913"/>
      <c r="E1" s="266"/>
      <c r="G1" s="267"/>
      <c r="H1" s="267"/>
      <c r="I1" s="268"/>
      <c r="J1" s="268"/>
      <c r="K1" s="269"/>
      <c r="L1" s="269"/>
      <c r="O1" s="740" t="s">
        <v>1002</v>
      </c>
      <c r="P1" s="740"/>
    </row>
    <row r="2" spans="1:21" ht="15.75" x14ac:dyDescent="0.25">
      <c r="A2" s="1438" t="s">
        <v>1137</v>
      </c>
      <c r="B2" s="1438"/>
      <c r="C2" s="1438"/>
      <c r="D2" s="1438"/>
      <c r="E2" s="1438"/>
      <c r="F2" s="1438"/>
      <c r="G2" s="1438"/>
      <c r="H2" s="1438"/>
      <c r="I2" s="1438"/>
      <c r="J2" s="1438"/>
      <c r="K2" s="342"/>
      <c r="L2" s="270"/>
      <c r="M2" s="271"/>
      <c r="N2" s="271"/>
      <c r="O2" s="271"/>
      <c r="P2" s="271"/>
      <c r="R2" s="1179"/>
      <c r="S2" s="1180"/>
      <c r="T2" s="1181"/>
      <c r="U2" s="1182"/>
    </row>
    <row r="3" spans="1:21" ht="13.5" thickBot="1" x14ac:dyDescent="0.25">
      <c r="D3" s="307"/>
      <c r="E3" s="307"/>
      <c r="G3" s="273"/>
      <c r="H3" s="274"/>
      <c r="I3" s="274"/>
      <c r="O3" s="272" t="s">
        <v>46</v>
      </c>
      <c r="P3" s="272"/>
      <c r="R3" s="1183"/>
      <c r="S3" s="1183"/>
      <c r="T3" s="1184"/>
      <c r="U3" s="1179"/>
    </row>
    <row r="4" spans="1:21" ht="48.75" customHeight="1" thickBot="1" x14ac:dyDescent="0.25">
      <c r="A4" s="1439" t="s">
        <v>97</v>
      </c>
      <c r="B4" s="1440"/>
      <c r="C4" s="1441"/>
      <c r="D4" s="310" t="s">
        <v>649</v>
      </c>
      <c r="E4" s="310" t="s">
        <v>648</v>
      </c>
      <c r="F4" s="310" t="s">
        <v>650</v>
      </c>
      <c r="G4" s="310" t="s">
        <v>651</v>
      </c>
      <c r="H4" s="310" t="s">
        <v>652</v>
      </c>
      <c r="I4" s="310" t="s">
        <v>653</v>
      </c>
      <c r="J4" s="310" t="s">
        <v>881</v>
      </c>
      <c r="K4" s="310" t="s">
        <v>1133</v>
      </c>
      <c r="L4" s="275" t="s">
        <v>600</v>
      </c>
      <c r="M4" s="275" t="s">
        <v>601</v>
      </c>
      <c r="N4" s="1002" t="s">
        <v>1132</v>
      </c>
      <c r="O4" s="308" t="s">
        <v>1136</v>
      </c>
      <c r="P4" s="985"/>
      <c r="R4" s="1185"/>
      <c r="S4" s="1186"/>
      <c r="T4" s="1186"/>
      <c r="U4" s="1186"/>
    </row>
    <row r="5" spans="1:21" ht="17.25" customHeight="1" x14ac:dyDescent="0.2">
      <c r="A5" s="1442" t="s">
        <v>673</v>
      </c>
      <c r="B5" s="1443"/>
      <c r="C5" s="1444"/>
      <c r="D5" s="1230">
        <v>2832630.9543900001</v>
      </c>
      <c r="E5" s="1230">
        <v>3105783.8590000002</v>
      </c>
      <c r="F5" s="1230">
        <v>2960700</v>
      </c>
      <c r="G5" s="1230">
        <v>3619481.5073199999</v>
      </c>
      <c r="H5" s="1230">
        <v>3419149.6344499998</v>
      </c>
      <c r="I5" s="1230">
        <v>3853923.3084900002</v>
      </c>
      <c r="J5" s="1230">
        <v>4424542.4852299998</v>
      </c>
      <c r="K5" s="1230">
        <v>5164324.9000000004</v>
      </c>
      <c r="L5" s="1231">
        <v>4829920</v>
      </c>
      <c r="M5" s="1232">
        <v>5022320</v>
      </c>
      <c r="N5" s="1232">
        <v>5222416</v>
      </c>
      <c r="O5" s="1233">
        <v>5430515.8399999999</v>
      </c>
      <c r="P5" s="986"/>
      <c r="Q5" s="1187"/>
      <c r="R5" s="1188"/>
      <c r="S5" s="1188"/>
      <c r="T5" s="1188"/>
      <c r="U5" s="1188"/>
    </row>
    <row r="6" spans="1:21" ht="13.5" thickBot="1" x14ac:dyDescent="0.25">
      <c r="A6" s="1445"/>
      <c r="B6" s="1446"/>
      <c r="C6" s="1447"/>
      <c r="D6" s="276"/>
      <c r="E6" s="276"/>
      <c r="F6" s="277"/>
      <c r="G6" s="277"/>
      <c r="H6" s="277"/>
      <c r="I6" s="277"/>
      <c r="J6" s="277"/>
      <c r="K6" s="277"/>
      <c r="L6" s="277"/>
      <c r="M6" s="994"/>
      <c r="N6" s="994"/>
      <c r="O6" s="278"/>
      <c r="P6" s="987"/>
      <c r="Q6" s="1189"/>
      <c r="R6" s="1188"/>
    </row>
    <row r="7" spans="1:21" ht="18" customHeight="1" x14ac:dyDescent="0.2">
      <c r="A7" s="1448" t="s">
        <v>669</v>
      </c>
      <c r="B7" s="1449"/>
      <c r="C7" s="1450"/>
      <c r="D7" s="879">
        <f t="shared" ref="D7:L7" si="0">SUM(D9:D11)</f>
        <v>748279.41045000008</v>
      </c>
      <c r="E7" s="879">
        <f t="shared" si="0"/>
        <v>651404.41045000008</v>
      </c>
      <c r="F7" s="879">
        <f t="shared" si="0"/>
        <v>504529.41045000002</v>
      </c>
      <c r="G7" s="879">
        <f t="shared" si="0"/>
        <v>407654.41045000002</v>
      </c>
      <c r="H7" s="879">
        <f t="shared" si="0"/>
        <v>310779.41045000002</v>
      </c>
      <c r="I7" s="879">
        <f>SUM(I9:I11)</f>
        <v>234345.91045000002</v>
      </c>
      <c r="J7" s="879">
        <f>SUM(J9:J11)</f>
        <v>0</v>
      </c>
      <c r="K7" s="879">
        <f>SUM(K9:K11)</f>
        <v>0</v>
      </c>
      <c r="L7" s="879">
        <f t="shared" si="0"/>
        <v>0</v>
      </c>
      <c r="M7" s="878">
        <f>SUM(M9:M11)</f>
        <v>1300000</v>
      </c>
      <c r="N7" s="878">
        <f>N11</f>
        <v>1170000</v>
      </c>
      <c r="O7" s="880">
        <f>O11</f>
        <v>1040000</v>
      </c>
      <c r="P7" s="986"/>
    </row>
    <row r="8" spans="1:21" x14ac:dyDescent="0.2">
      <c r="A8" s="1435" t="s">
        <v>98</v>
      </c>
      <c r="B8" s="1436"/>
      <c r="C8" s="1437"/>
      <c r="D8" s="279"/>
      <c r="E8" s="279"/>
      <c r="F8" s="280"/>
      <c r="G8" s="280"/>
      <c r="H8" s="280"/>
      <c r="I8" s="280"/>
      <c r="J8" s="280"/>
      <c r="K8" s="280"/>
      <c r="L8" s="280"/>
      <c r="M8" s="995"/>
      <c r="N8" s="995"/>
      <c r="O8" s="281"/>
      <c r="P8" s="988"/>
      <c r="Q8" s="1189"/>
    </row>
    <row r="9" spans="1:21" ht="17.25" customHeight="1" x14ac:dyDescent="0.2">
      <c r="A9" s="1427" t="s">
        <v>883</v>
      </c>
      <c r="B9" s="1428"/>
      <c r="C9" s="1428"/>
      <c r="D9" s="282">
        <v>468720.87045000005</v>
      </c>
      <c r="E9" s="282">
        <v>421845.87045000005</v>
      </c>
      <c r="F9" s="283">
        <v>374970.87045000005</v>
      </c>
      <c r="G9" s="283">
        <v>328095.87045000005</v>
      </c>
      <c r="H9" s="283">
        <v>281220.87045000005</v>
      </c>
      <c r="I9" s="283">
        <v>234345.87045000005</v>
      </c>
      <c r="J9" s="283">
        <v>0</v>
      </c>
      <c r="K9" s="283"/>
      <c r="L9" s="283"/>
      <c r="M9" s="283"/>
      <c r="N9" s="283"/>
      <c r="O9" s="290"/>
      <c r="P9" s="989"/>
    </row>
    <row r="10" spans="1:21" ht="17.25" customHeight="1" x14ac:dyDescent="0.2">
      <c r="A10" s="1427" t="s">
        <v>884</v>
      </c>
      <c r="B10" s="1428"/>
      <c r="C10" s="1428"/>
      <c r="D10" s="285">
        <v>279558.53999999998</v>
      </c>
      <c r="E10" s="285">
        <v>229558.53999999998</v>
      </c>
      <c r="F10" s="285">
        <v>129558.53999999998</v>
      </c>
      <c r="G10" s="285">
        <v>79558.539999999979</v>
      </c>
      <c r="H10" s="285">
        <v>29558.539999999979</v>
      </c>
      <c r="I10" s="285">
        <v>3.9999999979045242E-2</v>
      </c>
      <c r="J10" s="285"/>
      <c r="K10" s="285"/>
      <c r="L10" s="286"/>
      <c r="M10" s="286"/>
      <c r="N10" s="286"/>
      <c r="O10" s="287"/>
      <c r="P10" s="990"/>
    </row>
    <row r="11" spans="1:21" ht="17.25" customHeight="1" thickBot="1" x14ac:dyDescent="0.25">
      <c r="A11" s="1451" t="s">
        <v>603</v>
      </c>
      <c r="B11" s="1452"/>
      <c r="C11" s="1452"/>
      <c r="D11" s="334"/>
      <c r="E11" s="334"/>
      <c r="F11" s="334"/>
      <c r="G11" s="334"/>
      <c r="H11" s="334"/>
      <c r="I11" s="335" t="s">
        <v>619</v>
      </c>
      <c r="J11" s="285">
        <v>0</v>
      </c>
      <c r="K11" s="333">
        <v>0</v>
      </c>
      <c r="L11" s="333">
        <v>0</v>
      </c>
      <c r="M11" s="333">
        <v>1300000</v>
      </c>
      <c r="N11" s="333">
        <f>M11-N16</f>
        <v>1170000</v>
      </c>
      <c r="O11" s="1001">
        <f>N11-O16</f>
        <v>1040000</v>
      </c>
      <c r="P11" s="991"/>
    </row>
    <row r="12" spans="1:21" ht="17.25" customHeight="1" x14ac:dyDescent="0.2">
      <c r="A12" s="1455" t="s">
        <v>99</v>
      </c>
      <c r="B12" s="1456"/>
      <c r="C12" s="1456"/>
      <c r="D12" s="1234">
        <f t="shared" ref="D12:M12" si="1">SUM(D14:D16)</f>
        <v>146875</v>
      </c>
      <c r="E12" s="1234">
        <f t="shared" si="1"/>
        <v>96875</v>
      </c>
      <c r="F12" s="1234">
        <f t="shared" si="1"/>
        <v>146875</v>
      </c>
      <c r="G12" s="1234">
        <f t="shared" si="1"/>
        <v>96875</v>
      </c>
      <c r="H12" s="1234">
        <f t="shared" si="1"/>
        <v>96875</v>
      </c>
      <c r="I12" s="1234">
        <f t="shared" si="1"/>
        <v>76433.5</v>
      </c>
      <c r="J12" s="1234">
        <f>SUM(J14:J16)</f>
        <v>234345.87044999999</v>
      </c>
      <c r="K12" s="1234">
        <f t="shared" si="1"/>
        <v>0</v>
      </c>
      <c r="L12" s="1234">
        <f t="shared" si="1"/>
        <v>0</v>
      </c>
      <c r="M12" s="1235">
        <f t="shared" si="1"/>
        <v>0</v>
      </c>
      <c r="N12" s="1235">
        <f>SUM(N14:N16)</f>
        <v>130000</v>
      </c>
      <c r="O12" s="1236">
        <f>SUM(O14:O16)</f>
        <v>130000</v>
      </c>
      <c r="P12" s="986"/>
    </row>
    <row r="13" spans="1:21" x14ac:dyDescent="0.2">
      <c r="A13" s="1432" t="s">
        <v>98</v>
      </c>
      <c r="B13" s="1433"/>
      <c r="C13" s="1433"/>
      <c r="D13" s="279"/>
      <c r="E13" s="279"/>
      <c r="F13" s="291"/>
      <c r="G13" s="291"/>
      <c r="H13" s="291"/>
      <c r="I13" s="291"/>
      <c r="J13" s="291"/>
      <c r="K13" s="291"/>
      <c r="L13" s="291"/>
      <c r="M13" s="996"/>
      <c r="N13" s="996"/>
      <c r="O13" s="292"/>
      <c r="P13" s="990"/>
    </row>
    <row r="14" spans="1:21" ht="17.25" customHeight="1" x14ac:dyDescent="0.2">
      <c r="A14" s="1427" t="s">
        <v>882</v>
      </c>
      <c r="B14" s="1428"/>
      <c r="C14" s="1428"/>
      <c r="D14" s="284">
        <v>46875</v>
      </c>
      <c r="E14" s="284">
        <v>46875</v>
      </c>
      <c r="F14" s="284">
        <v>46875</v>
      </c>
      <c r="G14" s="284">
        <v>46875</v>
      </c>
      <c r="H14" s="283">
        <v>46875</v>
      </c>
      <c r="I14" s="283">
        <v>46875</v>
      </c>
      <c r="J14" s="284">
        <f>46875+187470.87045</f>
        <v>234345.87044999999</v>
      </c>
      <c r="K14" s="284">
        <v>0</v>
      </c>
      <c r="L14" s="284"/>
      <c r="M14" s="284"/>
      <c r="N14" s="284"/>
      <c r="O14" s="289"/>
      <c r="P14" s="989"/>
      <c r="Q14" s="309"/>
      <c r="R14" s="1190"/>
      <c r="T14" s="1187"/>
    </row>
    <row r="15" spans="1:21" ht="24.75" customHeight="1" x14ac:dyDescent="0.2">
      <c r="A15" s="1427" t="s">
        <v>620</v>
      </c>
      <c r="B15" s="1428"/>
      <c r="C15" s="1428"/>
      <c r="D15" s="330">
        <f>50000+50000</f>
        <v>100000</v>
      </c>
      <c r="E15" s="330">
        <v>50000</v>
      </c>
      <c r="F15" s="284">
        <f>50000+50000</f>
        <v>100000</v>
      </c>
      <c r="G15" s="284">
        <v>50000</v>
      </c>
      <c r="H15" s="284">
        <v>50000</v>
      </c>
      <c r="I15" s="284">
        <v>29558.5</v>
      </c>
      <c r="J15" s="284">
        <v>0</v>
      </c>
      <c r="K15" s="284"/>
      <c r="L15" s="284"/>
      <c r="M15" s="284"/>
      <c r="N15" s="284"/>
      <c r="O15" s="289"/>
      <c r="P15" s="989"/>
      <c r="Q15" s="1191"/>
      <c r="T15" s="1187"/>
    </row>
    <row r="16" spans="1:21" ht="17.25" customHeight="1" thickBot="1" x14ac:dyDescent="0.25">
      <c r="A16" s="1453" t="s">
        <v>604</v>
      </c>
      <c r="B16" s="1454"/>
      <c r="C16" s="1454"/>
      <c r="D16" s="332"/>
      <c r="E16" s="332"/>
      <c r="F16" s="332"/>
      <c r="G16" s="332"/>
      <c r="H16" s="332"/>
      <c r="I16" s="336"/>
      <c r="J16" s="333"/>
      <c r="K16" s="333"/>
      <c r="L16" s="333"/>
      <c r="M16" s="997"/>
      <c r="N16" s="997">
        <v>130000</v>
      </c>
      <c r="O16" s="337">
        <v>130000</v>
      </c>
      <c r="P16" s="992"/>
      <c r="Q16" s="1191"/>
      <c r="T16" s="1187"/>
    </row>
    <row r="17" spans="1:22" ht="17.25" customHeight="1" x14ac:dyDescent="0.2">
      <c r="A17" s="1429" t="s">
        <v>668</v>
      </c>
      <c r="B17" s="1430"/>
      <c r="C17" s="1431"/>
      <c r="D17" s="1235">
        <f t="shared" ref="D17:L17" si="2">SUM(D19:D21)</f>
        <v>11208.22674</v>
      </c>
      <c r="E17" s="1235">
        <f t="shared" si="2"/>
        <v>9990.1668499999996</v>
      </c>
      <c r="F17" s="1235">
        <f t="shared" si="2"/>
        <v>5356.4194299999999</v>
      </c>
      <c r="G17" s="1235">
        <f t="shared" si="2"/>
        <v>8530.6460900000002</v>
      </c>
      <c r="H17" s="1235">
        <f t="shared" si="2"/>
        <v>7068.8052499999994</v>
      </c>
      <c r="I17" s="1235">
        <f t="shared" si="2"/>
        <v>1620.00216</v>
      </c>
      <c r="J17" s="1235">
        <f>SUM(J19:J21)</f>
        <v>1787.3848499999999</v>
      </c>
      <c r="K17" s="1235">
        <f t="shared" si="2"/>
        <v>0</v>
      </c>
      <c r="L17" s="1235">
        <f t="shared" si="2"/>
        <v>0</v>
      </c>
      <c r="M17" s="1235">
        <f>SUM(M19:M21)</f>
        <v>46000</v>
      </c>
      <c r="N17" s="1235">
        <f>N21</f>
        <v>174000</v>
      </c>
      <c r="O17" s="1236">
        <f>O21</f>
        <v>170000</v>
      </c>
      <c r="P17" s="986"/>
      <c r="Q17" s="1191"/>
      <c r="T17" s="1187"/>
      <c r="U17" s="309"/>
    </row>
    <row r="18" spans="1:22" x14ac:dyDescent="0.2">
      <c r="A18" s="1432" t="s">
        <v>98</v>
      </c>
      <c r="B18" s="1433"/>
      <c r="C18" s="1433"/>
      <c r="D18" s="279"/>
      <c r="E18" s="279"/>
      <c r="F18" s="291"/>
      <c r="G18" s="291"/>
      <c r="H18" s="291"/>
      <c r="I18" s="291"/>
      <c r="J18" s="291"/>
      <c r="K18" s="291"/>
      <c r="L18" s="291"/>
      <c r="M18" s="996"/>
      <c r="N18" s="996"/>
      <c r="O18" s="292"/>
      <c r="P18" s="990"/>
      <c r="Q18" s="1191"/>
      <c r="T18" s="1187"/>
    </row>
    <row r="19" spans="1:22" ht="17.25" customHeight="1" x14ac:dyDescent="0.2">
      <c r="A19" s="1427" t="s">
        <v>671</v>
      </c>
      <c r="B19" s="1428"/>
      <c r="C19" s="1428"/>
      <c r="D19" s="284">
        <v>9227.9086399999997</v>
      </c>
      <c r="E19" s="284">
        <v>8362.1835499999997</v>
      </c>
      <c r="F19" s="293">
        <v>2553.3980900000001</v>
      </c>
      <c r="G19" s="293">
        <v>5895.7748600000004</v>
      </c>
      <c r="H19" s="293">
        <v>6192.2352199999996</v>
      </c>
      <c r="I19" s="293">
        <v>1532.9290900000001</v>
      </c>
      <c r="J19" s="293">
        <v>1787.3848499999999</v>
      </c>
      <c r="K19" s="293">
        <v>0</v>
      </c>
      <c r="L19" s="293"/>
      <c r="M19" s="293"/>
      <c r="N19" s="293"/>
      <c r="O19" s="294"/>
      <c r="P19" s="993"/>
      <c r="Q19" s="1191"/>
      <c r="R19" s="1192"/>
    </row>
    <row r="20" spans="1:22" ht="17.25" customHeight="1" x14ac:dyDescent="0.2">
      <c r="A20" s="1427" t="s">
        <v>670</v>
      </c>
      <c r="B20" s="1428"/>
      <c r="C20" s="1428"/>
      <c r="D20" s="284">
        <v>1980.3181</v>
      </c>
      <c r="E20" s="284">
        <v>1627.9833000000001</v>
      </c>
      <c r="F20" s="293">
        <v>2803.0213399999998</v>
      </c>
      <c r="G20" s="293">
        <v>2634.8712300000002</v>
      </c>
      <c r="H20" s="293">
        <v>876.57002999999997</v>
      </c>
      <c r="I20" s="293">
        <v>87.073070000000001</v>
      </c>
      <c r="J20" s="293">
        <v>0</v>
      </c>
      <c r="K20" s="295"/>
      <c r="L20" s="295"/>
      <c r="M20" s="293"/>
      <c r="N20" s="293"/>
      <c r="O20" s="294"/>
      <c r="P20" s="993"/>
    </row>
    <row r="21" spans="1:22" ht="17.25" customHeight="1" thickBot="1" x14ac:dyDescent="0.25">
      <c r="A21" s="1453" t="s">
        <v>621</v>
      </c>
      <c r="B21" s="1454"/>
      <c r="C21" s="1454"/>
      <c r="D21" s="331"/>
      <c r="E21" s="331"/>
      <c r="F21" s="332"/>
      <c r="G21" s="332"/>
      <c r="H21" s="332"/>
      <c r="I21" s="333"/>
      <c r="J21" s="739">
        <v>0</v>
      </c>
      <c r="K21" s="333">
        <v>0</v>
      </c>
      <c r="L21" s="333">
        <v>0</v>
      </c>
      <c r="M21" s="333">
        <v>46000</v>
      </c>
      <c r="N21" s="333">
        <v>174000</v>
      </c>
      <c r="O21" s="1001">
        <v>170000</v>
      </c>
      <c r="P21" s="991"/>
      <c r="R21" s="1193"/>
      <c r="S21" s="1193"/>
      <c r="T21" s="1193"/>
      <c r="U21" s="1193"/>
    </row>
    <row r="23" spans="1:22" x14ac:dyDescent="0.2">
      <c r="C23" s="246"/>
      <c r="D23" s="296"/>
      <c r="E23" s="297"/>
      <c r="F23" s="298"/>
      <c r="G23" s="298"/>
      <c r="H23" s="298"/>
      <c r="I23" s="298"/>
      <c r="J23" s="299"/>
      <c r="V23" s="1194"/>
    </row>
    <row r="24" spans="1:22" x14ac:dyDescent="0.2">
      <c r="B24" s="299" t="s">
        <v>1135</v>
      </c>
      <c r="C24" s="299"/>
      <c r="J24" s="241"/>
      <c r="K24" s="241"/>
      <c r="L24" s="241"/>
      <c r="M24" s="241"/>
      <c r="N24" s="241"/>
      <c r="O24" s="241"/>
      <c r="P24" s="241"/>
    </row>
    <row r="25" spans="1:22" s="301" customFormat="1" x14ac:dyDescent="0.2">
      <c r="B25" s="300"/>
      <c r="C25" s="242"/>
      <c r="I25" s="302"/>
      <c r="J25" s="303"/>
      <c r="K25" s="304"/>
    </row>
    <row r="26" spans="1:22" s="301" customFormat="1" x14ac:dyDescent="0.2">
      <c r="B26" s="299" t="s">
        <v>678</v>
      </c>
      <c r="C26" s="242"/>
      <c r="I26" s="302"/>
      <c r="J26" s="303"/>
      <c r="K26" s="304"/>
    </row>
    <row r="27" spans="1:22" x14ac:dyDescent="0.2">
      <c r="B27" s="299" t="s">
        <v>602</v>
      </c>
      <c r="C27" s="246"/>
    </row>
    <row r="28" spans="1:22" x14ac:dyDescent="0.2">
      <c r="B28" s="244" t="s">
        <v>1412</v>
      </c>
    </row>
    <row r="31" spans="1:22" x14ac:dyDescent="0.2">
      <c r="B31" s="1434"/>
      <c r="C31" s="1434"/>
      <c r="D31" s="1434"/>
      <c r="E31" s="1434"/>
    </row>
  </sheetData>
  <mergeCells count="20">
    <mergeCell ref="A10:C10"/>
    <mergeCell ref="A11:C11"/>
    <mergeCell ref="A15:C15"/>
    <mergeCell ref="A14:C14"/>
    <mergeCell ref="A21:C21"/>
    <mergeCell ref="A12:C12"/>
    <mergeCell ref="A13:C13"/>
    <mergeCell ref="A16:C16"/>
    <mergeCell ref="A9:C9"/>
    <mergeCell ref="A8:C8"/>
    <mergeCell ref="A2:J2"/>
    <mergeCell ref="A4:C4"/>
    <mergeCell ref="A5:C5"/>
    <mergeCell ref="A6:C6"/>
    <mergeCell ref="A7:C7"/>
    <mergeCell ref="A19:C19"/>
    <mergeCell ref="A20:C20"/>
    <mergeCell ref="A17:C17"/>
    <mergeCell ref="A18:C18"/>
    <mergeCell ref="B31:E31"/>
  </mergeCells>
  <phoneticPr fontId="13" type="noConversion"/>
  <pageMargins left="0.7" right="0.7" top="0.78740157499999996" bottom="0.78740157499999996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I96"/>
  <sheetViews>
    <sheetView workbookViewId="0">
      <selection activeCell="L14" sqref="L14"/>
    </sheetView>
  </sheetViews>
  <sheetFormatPr defaultColWidth="9.140625" defaultRowHeight="12.75" x14ac:dyDescent="0.2"/>
  <cols>
    <col min="1" max="1" width="5.140625" style="128" customWidth="1"/>
    <col min="2" max="2" width="5.5703125" style="128" customWidth="1"/>
    <col min="3" max="3" width="20.28515625" style="128" customWidth="1"/>
    <col min="4" max="4" width="20.42578125" style="128" customWidth="1"/>
    <col min="5" max="5" width="10.140625" style="118" customWidth="1"/>
    <col min="6" max="7" width="10.85546875" style="118" bestFit="1" customWidth="1"/>
    <col min="8" max="8" width="8.5703125" style="118" customWidth="1"/>
    <col min="9" max="16384" width="9.140625" style="128"/>
  </cols>
  <sheetData>
    <row r="1" spans="1:8" s="120" customFormat="1" x14ac:dyDescent="0.2">
      <c r="A1" s="118"/>
      <c r="B1" s="118"/>
      <c r="C1" s="118"/>
      <c r="D1" s="118"/>
      <c r="E1" s="118"/>
      <c r="F1" s="118"/>
      <c r="G1" s="119"/>
      <c r="H1" s="153" t="s">
        <v>911</v>
      </c>
    </row>
    <row r="2" spans="1:8" s="120" customFormat="1" ht="19.5" customHeight="1" x14ac:dyDescent="0.25">
      <c r="A2" s="1259" t="s">
        <v>904</v>
      </c>
      <c r="B2" s="1259"/>
      <c r="C2" s="1259"/>
      <c r="D2" s="1259"/>
      <c r="E2" s="1259"/>
      <c r="F2" s="1259"/>
      <c r="G2" s="1259"/>
      <c r="H2" s="1259"/>
    </row>
    <row r="3" spans="1:8" s="120" customFormat="1" ht="9.9499999999999993" customHeight="1" x14ac:dyDescent="0.2">
      <c r="A3" s="118"/>
      <c r="B3" s="118"/>
      <c r="C3" s="118"/>
      <c r="D3" s="118"/>
      <c r="E3" s="118"/>
      <c r="F3" s="118"/>
      <c r="G3" s="118"/>
      <c r="H3" s="118"/>
    </row>
    <row r="4" spans="1:8" s="120" customFormat="1" ht="11.25" customHeight="1" thickBot="1" x14ac:dyDescent="0.25">
      <c r="A4" s="121"/>
      <c r="B4" s="122"/>
      <c r="C4" s="122"/>
      <c r="D4" s="122"/>
      <c r="E4" s="119"/>
      <c r="F4" s="119"/>
      <c r="G4" s="119"/>
      <c r="H4" s="122" t="s">
        <v>36</v>
      </c>
    </row>
    <row r="5" spans="1:8" s="230" customFormat="1" ht="14.25" customHeight="1" thickBot="1" x14ac:dyDescent="0.25">
      <c r="A5" s="123" t="s">
        <v>284</v>
      </c>
      <c r="B5" s="124"/>
      <c r="C5" s="124"/>
      <c r="D5" s="124"/>
      <c r="E5" s="884" t="s">
        <v>905</v>
      </c>
      <c r="F5" s="126" t="s">
        <v>906</v>
      </c>
      <c r="G5" s="126" t="s">
        <v>38</v>
      </c>
      <c r="H5" s="127" t="s">
        <v>160</v>
      </c>
    </row>
    <row r="6" spans="1:8" s="230" customFormat="1" ht="13.5" customHeight="1" thickBot="1" x14ac:dyDescent="0.25">
      <c r="A6" s="569" t="s">
        <v>285</v>
      </c>
      <c r="B6" s="570"/>
      <c r="C6" s="570"/>
      <c r="D6" s="570"/>
      <c r="E6" s="885">
        <f>E7+E17+E28</f>
        <v>4244730.62</v>
      </c>
      <c r="F6" s="573">
        <f>F7+F17+F28</f>
        <v>4622403.0199999986</v>
      </c>
      <c r="G6" s="573">
        <f>G7+G17+G28</f>
        <v>5655087.089999998</v>
      </c>
      <c r="H6" s="574">
        <f t="shared" ref="H6:H14" si="0">+G6/F6*100</f>
        <v>122.34084880811625</v>
      </c>
    </row>
    <row r="7" spans="1:8" s="230" customFormat="1" ht="12.75" customHeight="1" x14ac:dyDescent="0.2">
      <c r="A7" s="575" t="s">
        <v>286</v>
      </c>
      <c r="B7" s="576" t="s">
        <v>287</v>
      </c>
      <c r="C7" s="577"/>
      <c r="D7" s="577"/>
      <c r="E7" s="886">
        <f>SUM(E8:E16)</f>
        <v>4119920</v>
      </c>
      <c r="F7" s="579">
        <f>SUM(F8:F16)</f>
        <v>4409183.209999999</v>
      </c>
      <c r="G7" s="579">
        <f>SUM(G8:G16)</f>
        <v>5164324.8899999987</v>
      </c>
      <c r="H7" s="580">
        <f t="shared" si="0"/>
        <v>117.12656616961034</v>
      </c>
    </row>
    <row r="8" spans="1:8" s="230" customFormat="1" ht="12.75" customHeight="1" x14ac:dyDescent="0.2">
      <c r="A8" s="132"/>
      <c r="B8" s="581" t="s">
        <v>288</v>
      </c>
      <c r="C8" s="175" t="s">
        <v>289</v>
      </c>
      <c r="D8" s="176"/>
      <c r="E8" s="887">
        <v>2416000</v>
      </c>
      <c r="F8" s="220">
        <v>2516000</v>
      </c>
      <c r="G8" s="220">
        <v>2590128.5</v>
      </c>
      <c r="H8" s="582">
        <f>+G8/F8*100</f>
        <v>102.94628378378378</v>
      </c>
    </row>
    <row r="9" spans="1:8" s="230" customFormat="1" ht="12.75" customHeight="1" x14ac:dyDescent="0.2">
      <c r="A9" s="129"/>
      <c r="B9" s="530"/>
      <c r="C9" s="175" t="s">
        <v>290</v>
      </c>
      <c r="D9" s="176"/>
      <c r="E9" s="583">
        <v>98000</v>
      </c>
      <c r="F9" s="583">
        <v>98000</v>
      </c>
      <c r="G9" s="583">
        <v>198554.49</v>
      </c>
      <c r="H9" s="584">
        <f t="shared" si="0"/>
        <v>202.60662244897958</v>
      </c>
    </row>
    <row r="10" spans="1:8" s="230" customFormat="1" ht="12.75" customHeight="1" x14ac:dyDescent="0.2">
      <c r="A10" s="129"/>
      <c r="B10" s="530"/>
      <c r="C10" s="175" t="s">
        <v>291</v>
      </c>
      <c r="D10" s="176"/>
      <c r="E10" s="583">
        <v>16000</v>
      </c>
      <c r="F10" s="583">
        <v>16000</v>
      </c>
      <c r="G10" s="583">
        <v>68822.53</v>
      </c>
      <c r="H10" s="584">
        <f t="shared" si="0"/>
        <v>430.14081249999998</v>
      </c>
    </row>
    <row r="11" spans="1:8" s="230" customFormat="1" ht="12.75" customHeight="1" x14ac:dyDescent="0.2">
      <c r="A11" s="129"/>
      <c r="B11" s="530"/>
      <c r="C11" s="175" t="s">
        <v>292</v>
      </c>
      <c r="D11" s="176"/>
      <c r="E11" s="583">
        <v>770000</v>
      </c>
      <c r="F11" s="583">
        <v>770000</v>
      </c>
      <c r="G11" s="583">
        <v>806310.81</v>
      </c>
      <c r="H11" s="582">
        <f t="shared" si="0"/>
        <v>104.71568961038962</v>
      </c>
    </row>
    <row r="12" spans="1:8" s="230" customFormat="1" ht="12.75" customHeight="1" x14ac:dyDescent="0.2">
      <c r="A12" s="129"/>
      <c r="B12" s="530"/>
      <c r="C12" s="175" t="s">
        <v>293</v>
      </c>
      <c r="D12" s="176"/>
      <c r="E12" s="583">
        <v>800000</v>
      </c>
      <c r="F12" s="583">
        <v>950000</v>
      </c>
      <c r="G12" s="583">
        <v>1440860.43</v>
      </c>
      <c r="H12" s="584">
        <f t="shared" si="0"/>
        <v>151.66951894736843</v>
      </c>
    </row>
    <row r="13" spans="1:8" s="230" customFormat="1" ht="12.75" customHeight="1" x14ac:dyDescent="0.2">
      <c r="A13" s="129"/>
      <c r="B13" s="530"/>
      <c r="C13" s="175" t="s">
        <v>44</v>
      </c>
      <c r="D13" s="176"/>
      <c r="E13" s="585">
        <v>0</v>
      </c>
      <c r="F13" s="583">
        <v>38360.43</v>
      </c>
      <c r="G13" s="583">
        <v>38360.43</v>
      </c>
      <c r="H13" s="584">
        <f t="shared" si="0"/>
        <v>100</v>
      </c>
    </row>
    <row r="14" spans="1:8" s="230" customFormat="1" ht="12.75" customHeight="1" x14ac:dyDescent="0.2">
      <c r="A14" s="129"/>
      <c r="B14" s="530"/>
      <c r="C14" s="175" t="s">
        <v>522</v>
      </c>
      <c r="D14" s="176"/>
      <c r="E14" s="888">
        <v>19320</v>
      </c>
      <c r="F14" s="220">
        <v>19986.68</v>
      </c>
      <c r="G14" s="220">
        <v>19979.55</v>
      </c>
      <c r="H14" s="584">
        <f t="shared" si="0"/>
        <v>99.96432624127668</v>
      </c>
    </row>
    <row r="15" spans="1:8" s="222" customFormat="1" ht="12.75" customHeight="1" x14ac:dyDescent="0.2">
      <c r="A15" s="129"/>
      <c r="B15" s="530"/>
      <c r="C15" s="175" t="s">
        <v>294</v>
      </c>
      <c r="D15" s="176"/>
      <c r="E15" s="888">
        <v>600</v>
      </c>
      <c r="F15" s="220">
        <v>600</v>
      </c>
      <c r="G15" s="220">
        <v>1003.88</v>
      </c>
      <c r="H15" s="221">
        <f>+G15/F15*100</f>
        <v>167.31333333333333</v>
      </c>
    </row>
    <row r="16" spans="1:8" s="222" customFormat="1" ht="21.75" customHeight="1" x14ac:dyDescent="0.2">
      <c r="A16" s="129"/>
      <c r="B16" s="530"/>
      <c r="C16" s="1262" t="s">
        <v>869</v>
      </c>
      <c r="D16" s="1263"/>
      <c r="E16" s="888">
        <v>0</v>
      </c>
      <c r="F16" s="220">
        <v>236.1</v>
      </c>
      <c r="G16" s="220">
        <v>304.27</v>
      </c>
      <c r="H16" s="221">
        <f>+G16/F16*100</f>
        <v>128.87335874629395</v>
      </c>
    </row>
    <row r="17" spans="1:8" s="222" customFormat="1" ht="12.75" customHeight="1" x14ac:dyDescent="0.2">
      <c r="A17" s="129" t="s">
        <v>286</v>
      </c>
      <c r="B17" s="586" t="s">
        <v>295</v>
      </c>
      <c r="C17" s="564"/>
      <c r="D17" s="564"/>
      <c r="E17" s="889">
        <f>SUM(E18:E27)</f>
        <v>124810.62</v>
      </c>
      <c r="F17" s="587">
        <f>SUM(F18:F27)</f>
        <v>213219.81000000003</v>
      </c>
      <c r="G17" s="587">
        <f>SUM(G18:G27)</f>
        <v>489703.81</v>
      </c>
      <c r="H17" s="588">
        <f t="shared" ref="H17:H27" si="1">(G17/F17)*100</f>
        <v>229.67087814213883</v>
      </c>
    </row>
    <row r="18" spans="1:8" s="222" customFormat="1" ht="12.75" customHeight="1" x14ac:dyDescent="0.2">
      <c r="A18" s="129"/>
      <c r="B18" s="237"/>
      <c r="C18" s="175" t="s">
        <v>296</v>
      </c>
      <c r="D18" s="176"/>
      <c r="E18" s="890">
        <v>5000</v>
      </c>
      <c r="F18" s="590">
        <v>5000</v>
      </c>
      <c r="G18" s="220">
        <v>9234.64</v>
      </c>
      <c r="H18" s="591">
        <f t="shared" si="1"/>
        <v>184.69279999999998</v>
      </c>
    </row>
    <row r="19" spans="1:8" s="222" customFormat="1" ht="12.75" customHeight="1" x14ac:dyDescent="0.2">
      <c r="A19" s="129"/>
      <c r="B19" s="237"/>
      <c r="C19" s="175" t="s">
        <v>297</v>
      </c>
      <c r="D19" s="176"/>
      <c r="E19" s="890">
        <v>49899.12</v>
      </c>
      <c r="F19" s="590">
        <v>52958.3</v>
      </c>
      <c r="G19" s="220">
        <v>52958.3</v>
      </c>
      <c r="H19" s="591">
        <f t="shared" si="1"/>
        <v>100</v>
      </c>
    </row>
    <row r="20" spans="1:8" s="222" customFormat="1" ht="12.75" customHeight="1" x14ac:dyDescent="0.2">
      <c r="A20" s="129"/>
      <c r="B20" s="237"/>
      <c r="C20" s="175" t="s">
        <v>298</v>
      </c>
      <c r="D20" s="176"/>
      <c r="E20" s="890">
        <v>15874.5</v>
      </c>
      <c r="F20" s="590">
        <v>15874.5</v>
      </c>
      <c r="G20" s="220">
        <v>19090.09</v>
      </c>
      <c r="H20" s="591">
        <f t="shared" si="1"/>
        <v>120.25632303379635</v>
      </c>
    </row>
    <row r="21" spans="1:8" s="222" customFormat="1" ht="12.75" customHeight="1" x14ac:dyDescent="0.2">
      <c r="A21" s="129"/>
      <c r="B21" s="237"/>
      <c r="C21" s="175" t="s">
        <v>299</v>
      </c>
      <c r="D21" s="176"/>
      <c r="E21" s="890">
        <v>45000</v>
      </c>
      <c r="F21" s="590">
        <v>45000</v>
      </c>
      <c r="G21" s="220">
        <v>289821.40000000002</v>
      </c>
      <c r="H21" s="591">
        <f t="shared" si="1"/>
        <v>644.04755555555562</v>
      </c>
    </row>
    <row r="22" spans="1:8" s="222" customFormat="1" ht="12.75" customHeight="1" x14ac:dyDescent="0.2">
      <c r="A22" s="129"/>
      <c r="B22" s="237"/>
      <c r="C22" s="175" t="s">
        <v>300</v>
      </c>
      <c r="D22" s="176"/>
      <c r="E22" s="890">
        <v>2000</v>
      </c>
      <c r="F22" s="590">
        <v>5884.11</v>
      </c>
      <c r="G22" s="220">
        <v>7886.1</v>
      </c>
      <c r="H22" s="591">
        <f>(G22/F22)*100</f>
        <v>134.0236671306281</v>
      </c>
    </row>
    <row r="23" spans="1:8" s="222" customFormat="1" ht="12.75" customHeight="1" x14ac:dyDescent="0.2">
      <c r="A23" s="129"/>
      <c r="B23" s="237"/>
      <c r="C23" s="175" t="s">
        <v>585</v>
      </c>
      <c r="D23" s="176"/>
      <c r="E23" s="890">
        <v>0</v>
      </c>
      <c r="F23" s="590">
        <v>900.16</v>
      </c>
      <c r="G23" s="220">
        <v>4828.24</v>
      </c>
      <c r="H23" s="591">
        <f>(G23/F23)*100</f>
        <v>536.37575542125842</v>
      </c>
    </row>
    <row r="24" spans="1:8" s="222" customFormat="1" ht="12.75" customHeight="1" x14ac:dyDescent="0.2">
      <c r="A24" s="129"/>
      <c r="B24" s="237"/>
      <c r="C24" s="175" t="s">
        <v>141</v>
      </c>
      <c r="D24" s="176"/>
      <c r="E24" s="890">
        <v>0</v>
      </c>
      <c r="F24" s="590">
        <v>32088.400000000001</v>
      </c>
      <c r="G24" s="220">
        <v>42878.14</v>
      </c>
      <c r="H24" s="591">
        <f>(G24/F24)*100</f>
        <v>133.62504830406004</v>
      </c>
    </row>
    <row r="25" spans="1:8" s="222" customFormat="1" ht="12.75" customHeight="1" x14ac:dyDescent="0.2">
      <c r="A25" s="129"/>
      <c r="B25" s="237"/>
      <c r="C25" s="175" t="s">
        <v>142</v>
      </c>
      <c r="D25" s="176"/>
      <c r="E25" s="890">
        <v>3850</v>
      </c>
      <c r="F25" s="590">
        <v>33935.86</v>
      </c>
      <c r="G25" s="220">
        <v>37896.449999999997</v>
      </c>
      <c r="H25" s="591">
        <f t="shared" si="1"/>
        <v>111.67081075888454</v>
      </c>
    </row>
    <row r="26" spans="1:8" s="222" customFormat="1" ht="12.75" customHeight="1" x14ac:dyDescent="0.2">
      <c r="A26" s="129"/>
      <c r="B26" s="237"/>
      <c r="C26" s="175" t="s">
        <v>143</v>
      </c>
      <c r="D26" s="176"/>
      <c r="E26" s="890">
        <v>0</v>
      </c>
      <c r="F26" s="590">
        <v>17646.73</v>
      </c>
      <c r="G26" s="220">
        <v>19446.73</v>
      </c>
      <c r="H26" s="591">
        <f t="shared" si="1"/>
        <v>110.20019006354151</v>
      </c>
    </row>
    <row r="27" spans="1:8" s="222" customFormat="1" ht="12.75" customHeight="1" x14ac:dyDescent="0.2">
      <c r="A27" s="129"/>
      <c r="B27" s="237"/>
      <c r="C27" s="175" t="s">
        <v>144</v>
      </c>
      <c r="D27" s="176"/>
      <c r="E27" s="890">
        <v>3187</v>
      </c>
      <c r="F27" s="590">
        <v>3931.75</v>
      </c>
      <c r="G27" s="220">
        <v>5663.72</v>
      </c>
      <c r="H27" s="591">
        <f t="shared" si="1"/>
        <v>144.05086793412602</v>
      </c>
    </row>
    <row r="28" spans="1:8" s="222" customFormat="1" ht="12.75" customHeight="1" x14ac:dyDescent="0.2">
      <c r="A28" s="129" t="s">
        <v>286</v>
      </c>
      <c r="B28" s="586" t="s">
        <v>145</v>
      </c>
      <c r="C28" s="564"/>
      <c r="D28" s="564"/>
      <c r="E28" s="891">
        <f>SUM(E29:E31)</f>
        <v>0</v>
      </c>
      <c r="F28" s="498">
        <f>SUM(F29:F31)</f>
        <v>0</v>
      </c>
      <c r="G28" s="498">
        <f>SUM(G29:G31)</f>
        <v>1058.3899999999999</v>
      </c>
      <c r="H28" s="898" t="s">
        <v>41</v>
      </c>
    </row>
    <row r="29" spans="1:8" s="222" customFormat="1" ht="12.75" customHeight="1" x14ac:dyDescent="0.2">
      <c r="A29" s="129"/>
      <c r="B29" s="592" t="s">
        <v>146</v>
      </c>
      <c r="C29" s="175" t="s">
        <v>322</v>
      </c>
      <c r="D29" s="176"/>
      <c r="E29" s="890">
        <v>0</v>
      </c>
      <c r="F29" s="220">
        <v>0</v>
      </c>
      <c r="G29" s="220">
        <v>922.29</v>
      </c>
      <c r="H29" s="223" t="s">
        <v>41</v>
      </c>
    </row>
    <row r="30" spans="1:8" s="222" customFormat="1" ht="12.75" customHeight="1" x14ac:dyDescent="0.2">
      <c r="A30" s="129"/>
      <c r="B30" s="592"/>
      <c r="C30" s="593" t="s">
        <v>681</v>
      </c>
      <c r="D30" s="883"/>
      <c r="E30" s="890">
        <v>0</v>
      </c>
      <c r="F30" s="200">
        <v>0</v>
      </c>
      <c r="G30" s="200">
        <v>136.1</v>
      </c>
      <c r="H30" s="223" t="s">
        <v>41</v>
      </c>
    </row>
    <row r="31" spans="1:8" s="222" customFormat="1" ht="12.75" customHeight="1" thickBot="1" x14ac:dyDescent="0.25">
      <c r="A31" s="129"/>
      <c r="B31" s="237"/>
      <c r="C31" s="567" t="s">
        <v>321</v>
      </c>
      <c r="D31" s="240"/>
      <c r="E31" s="890">
        <v>0</v>
      </c>
      <c r="F31" s="590">
        <v>0</v>
      </c>
      <c r="G31" s="220">
        <v>0</v>
      </c>
      <c r="H31" s="223" t="s">
        <v>41</v>
      </c>
    </row>
    <row r="32" spans="1:8" s="222" customFormat="1" ht="13.5" thickBot="1" x14ac:dyDescent="0.25">
      <c r="A32" s="569" t="s">
        <v>147</v>
      </c>
      <c r="B32" s="570"/>
      <c r="C32" s="570"/>
      <c r="D32" s="570"/>
      <c r="E32" s="892">
        <f>E33+E35+E38+E67+E65+E54+E74</f>
        <v>142776.57999999999</v>
      </c>
      <c r="F32" s="614">
        <f>F33+F35+F38+F67+F65+F54+F74+F56</f>
        <v>11185326.889999999</v>
      </c>
      <c r="G32" s="614">
        <f>G33+G35+G38+G67+G65+G54+G74+G56</f>
        <v>11188351.309999999</v>
      </c>
      <c r="H32" s="574">
        <f t="shared" ref="H32:H55" si="2">+G32/F32*100</f>
        <v>100.02703917399771</v>
      </c>
    </row>
    <row r="33" spans="1:8" s="222" customFormat="1" ht="12" customHeight="1" x14ac:dyDescent="0.2">
      <c r="A33" s="575" t="s">
        <v>286</v>
      </c>
      <c r="B33" s="576" t="s">
        <v>323</v>
      </c>
      <c r="C33" s="577"/>
      <c r="D33" s="577"/>
      <c r="E33" s="893">
        <f>SUM(E34:E34)</f>
        <v>115205.7</v>
      </c>
      <c r="F33" s="579">
        <f>SUM(F34:F34)</f>
        <v>115205.7</v>
      </c>
      <c r="G33" s="579">
        <f>SUM(G34:G34)</f>
        <v>115205.7</v>
      </c>
      <c r="H33" s="580">
        <f t="shared" si="2"/>
        <v>100</v>
      </c>
    </row>
    <row r="34" spans="1:8" s="222" customFormat="1" ht="12.75" customHeight="1" x14ac:dyDescent="0.2">
      <c r="A34" s="595"/>
      <c r="B34" s="581" t="s">
        <v>288</v>
      </c>
      <c r="C34" s="1256" t="s">
        <v>148</v>
      </c>
      <c r="D34" s="1257"/>
      <c r="E34" s="890">
        <v>115205.7</v>
      </c>
      <c r="F34" s="752">
        <v>115205.7</v>
      </c>
      <c r="G34" s="220">
        <v>115205.7</v>
      </c>
      <c r="H34" s="584">
        <f t="shared" si="2"/>
        <v>100</v>
      </c>
    </row>
    <row r="35" spans="1:8" s="222" customFormat="1" ht="12" customHeight="1" x14ac:dyDescent="0.2">
      <c r="A35" s="129" t="s">
        <v>286</v>
      </c>
      <c r="B35" s="586" t="s">
        <v>324</v>
      </c>
      <c r="C35" s="564"/>
      <c r="D35" s="564"/>
      <c r="E35" s="889">
        <f>SUM(E36:E37)</f>
        <v>27570.880000000001</v>
      </c>
      <c r="F35" s="498">
        <f>SUM(F36:F37)</f>
        <v>104841.53</v>
      </c>
      <c r="G35" s="498">
        <f>SUM(G36:G37)</f>
        <v>104889.96</v>
      </c>
      <c r="H35" s="133">
        <f t="shared" si="2"/>
        <v>100.04619352655384</v>
      </c>
    </row>
    <row r="36" spans="1:8" s="222" customFormat="1" ht="12" customHeight="1" x14ac:dyDescent="0.2">
      <c r="A36" s="129"/>
      <c r="B36" s="530" t="s">
        <v>288</v>
      </c>
      <c r="C36" s="1256" t="s">
        <v>344</v>
      </c>
      <c r="D36" s="1257"/>
      <c r="E36" s="890">
        <v>27570.880000000001</v>
      </c>
      <c r="F36" s="220">
        <v>30542.77</v>
      </c>
      <c r="G36" s="220">
        <v>30542.77</v>
      </c>
      <c r="H36" s="584">
        <f t="shared" si="2"/>
        <v>100</v>
      </c>
    </row>
    <row r="37" spans="1:8" s="222" customFormat="1" ht="13.5" customHeight="1" x14ac:dyDescent="0.2">
      <c r="A37" s="129"/>
      <c r="B37" s="530"/>
      <c r="C37" s="1256" t="s">
        <v>599</v>
      </c>
      <c r="D37" s="1257"/>
      <c r="E37" s="890">
        <v>0</v>
      </c>
      <c r="F37" s="220">
        <v>74298.759999999995</v>
      </c>
      <c r="G37" s="220">
        <v>74347.19</v>
      </c>
      <c r="H37" s="584">
        <f t="shared" si="2"/>
        <v>100.06518278366963</v>
      </c>
    </row>
    <row r="38" spans="1:8" s="222" customFormat="1" ht="26.25" customHeight="1" x14ac:dyDescent="0.2">
      <c r="A38" s="129" t="s">
        <v>286</v>
      </c>
      <c r="B38" s="1260" t="s">
        <v>325</v>
      </c>
      <c r="C38" s="1261"/>
      <c r="D38" s="1261"/>
      <c r="E38" s="889">
        <f>SUM(E39:E53)</f>
        <v>0</v>
      </c>
      <c r="F38" s="498">
        <f>SUM(F39:F53)</f>
        <v>10202355.099999998</v>
      </c>
      <c r="G38" s="498">
        <f>SUM(G39:G53)</f>
        <v>10203453.499999998</v>
      </c>
      <c r="H38" s="130">
        <f t="shared" si="2"/>
        <v>100.01076614163331</v>
      </c>
    </row>
    <row r="39" spans="1:8" s="222" customFormat="1" ht="12.75" customHeight="1" x14ac:dyDescent="0.2">
      <c r="A39" s="597"/>
      <c r="B39" s="592" t="s">
        <v>288</v>
      </c>
      <c r="C39" s="559" t="s">
        <v>135</v>
      </c>
      <c r="D39" s="175" t="s">
        <v>328</v>
      </c>
      <c r="E39" s="590">
        <v>0</v>
      </c>
      <c r="F39" s="200">
        <v>8321091.7599999998</v>
      </c>
      <c r="G39" s="200">
        <v>8321091.7599999998</v>
      </c>
      <c r="H39" s="338">
        <f t="shared" si="2"/>
        <v>100</v>
      </c>
    </row>
    <row r="40" spans="1:8" s="222" customFormat="1" ht="12.75" customHeight="1" x14ac:dyDescent="0.2">
      <c r="A40" s="598"/>
      <c r="B40" s="559"/>
      <c r="C40" s="559" t="s">
        <v>136</v>
      </c>
      <c r="D40" s="175" t="s">
        <v>328</v>
      </c>
      <c r="E40" s="590">
        <v>0</v>
      </c>
      <c r="F40" s="200">
        <f>1150671.88-30.6-173.39</f>
        <v>1150467.8899999999</v>
      </c>
      <c r="G40" s="200">
        <v>1150834.3899999999</v>
      </c>
      <c r="H40" s="338">
        <f t="shared" si="2"/>
        <v>100.03185660401176</v>
      </c>
    </row>
    <row r="41" spans="1:8" s="222" customFormat="1" ht="12.75" customHeight="1" x14ac:dyDescent="0.2">
      <c r="A41" s="599"/>
      <c r="B41" s="559"/>
      <c r="C41" s="560" t="s">
        <v>102</v>
      </c>
      <c r="D41" s="175" t="s">
        <v>329</v>
      </c>
      <c r="E41" s="590">
        <v>0</v>
      </c>
      <c r="F41" s="915">
        <v>502152.6</v>
      </c>
      <c r="G41" s="915">
        <v>502152.6</v>
      </c>
      <c r="H41" s="338">
        <f>+G41/F41*100</f>
        <v>100</v>
      </c>
    </row>
    <row r="42" spans="1:8" s="222" customFormat="1" ht="12.75" customHeight="1" x14ac:dyDescent="0.2">
      <c r="A42" s="598"/>
      <c r="B42" s="559"/>
      <c r="C42" s="559" t="s">
        <v>137</v>
      </c>
      <c r="D42" s="175" t="s">
        <v>328</v>
      </c>
      <c r="E42" s="590">
        <v>0</v>
      </c>
      <c r="F42" s="915">
        <v>132779.69</v>
      </c>
      <c r="G42" s="915">
        <v>132779.69</v>
      </c>
      <c r="H42" s="338">
        <f>+G42/F42*100</f>
        <v>100</v>
      </c>
    </row>
    <row r="43" spans="1:8" s="222" customFormat="1" ht="12.75" customHeight="1" x14ac:dyDescent="0.2">
      <c r="A43" s="598"/>
      <c r="B43" s="559"/>
      <c r="C43" s="559" t="s">
        <v>250</v>
      </c>
      <c r="D43" s="175" t="s">
        <v>328</v>
      </c>
      <c r="E43" s="590">
        <v>0</v>
      </c>
      <c r="F43" s="915">
        <v>51595.12</v>
      </c>
      <c r="G43" s="915">
        <v>51595.12</v>
      </c>
      <c r="H43" s="338">
        <f>+G43/F43*100</f>
        <v>100</v>
      </c>
    </row>
    <row r="44" spans="1:8" s="222" customFormat="1" ht="12.75" customHeight="1" x14ac:dyDescent="0.2">
      <c r="A44" s="599"/>
      <c r="B44" s="559"/>
      <c r="C44" s="559" t="s">
        <v>138</v>
      </c>
      <c r="D44" s="175" t="s">
        <v>328</v>
      </c>
      <c r="E44" s="590">
        <v>0</v>
      </c>
      <c r="F44" s="915">
        <v>19627.37</v>
      </c>
      <c r="G44" s="915">
        <v>19627.37</v>
      </c>
      <c r="H44" s="338">
        <f>+G44/F44*100</f>
        <v>100</v>
      </c>
    </row>
    <row r="45" spans="1:8" s="222" customFormat="1" ht="12.75" customHeight="1" x14ac:dyDescent="0.2">
      <c r="A45" s="597"/>
      <c r="B45" s="530"/>
      <c r="C45" s="561" t="s">
        <v>139</v>
      </c>
      <c r="D45" s="175" t="s">
        <v>328</v>
      </c>
      <c r="E45" s="590">
        <v>0</v>
      </c>
      <c r="F45" s="915">
        <v>6277.53</v>
      </c>
      <c r="G45" s="915">
        <v>6277.53</v>
      </c>
      <c r="H45" s="338">
        <f t="shared" ref="H45:H49" si="3">+G45/F45*100</f>
        <v>100</v>
      </c>
    </row>
    <row r="46" spans="1:8" s="222" customFormat="1" ht="12.75" customHeight="1" x14ac:dyDescent="0.2">
      <c r="A46" s="597"/>
      <c r="B46" s="559"/>
      <c r="C46" s="559" t="s">
        <v>249</v>
      </c>
      <c r="D46" s="175" t="s">
        <v>328</v>
      </c>
      <c r="E46" s="590">
        <v>0</v>
      </c>
      <c r="F46" s="200">
        <v>4781.7</v>
      </c>
      <c r="G46" s="200">
        <v>4781.7</v>
      </c>
      <c r="H46" s="338">
        <f>+G46/F46*100</f>
        <v>100</v>
      </c>
    </row>
    <row r="47" spans="1:8" s="222" customFormat="1" ht="12.75" customHeight="1" x14ac:dyDescent="0.2">
      <c r="A47" s="597"/>
      <c r="B47" s="559"/>
      <c r="C47" s="559" t="s">
        <v>140</v>
      </c>
      <c r="D47" s="175" t="s">
        <v>328</v>
      </c>
      <c r="E47" s="590">
        <v>0</v>
      </c>
      <c r="F47" s="915">
        <v>4068.66</v>
      </c>
      <c r="G47" s="915">
        <v>4068.66</v>
      </c>
      <c r="H47" s="338">
        <f>+G47/F47*100</f>
        <v>100</v>
      </c>
    </row>
    <row r="48" spans="1:8" s="222" customFormat="1" ht="12.75" customHeight="1" x14ac:dyDescent="0.2">
      <c r="A48" s="597"/>
      <c r="B48" s="530"/>
      <c r="C48" s="563" t="s">
        <v>672</v>
      </c>
      <c r="D48" s="175" t="s">
        <v>328</v>
      </c>
      <c r="E48" s="890">
        <v>0</v>
      </c>
      <c r="F48" s="915">
        <v>4000</v>
      </c>
      <c r="G48" s="915">
        <v>4000</v>
      </c>
      <c r="H48" s="338">
        <f t="shared" ref="H48" si="4">+G48/F48*100</f>
        <v>100</v>
      </c>
    </row>
    <row r="49" spans="1:8" s="222" customFormat="1" ht="12.75" customHeight="1" x14ac:dyDescent="0.2">
      <c r="A49" s="600"/>
      <c r="B49" s="601"/>
      <c r="C49" s="559" t="s">
        <v>564</v>
      </c>
      <c r="D49" s="175" t="s">
        <v>328</v>
      </c>
      <c r="E49" s="590">
        <v>0</v>
      </c>
      <c r="F49" s="915">
        <v>3776.3</v>
      </c>
      <c r="G49" s="915">
        <v>3776.3</v>
      </c>
      <c r="H49" s="338">
        <f t="shared" si="3"/>
        <v>100</v>
      </c>
    </row>
    <row r="50" spans="1:8" s="222" customFormat="1" ht="12.75" customHeight="1" x14ac:dyDescent="0.2">
      <c r="A50" s="598"/>
      <c r="B50" s="559"/>
      <c r="C50" s="559" t="s">
        <v>1058</v>
      </c>
      <c r="D50" s="175" t="s">
        <v>328</v>
      </c>
      <c r="E50" s="590">
        <v>0</v>
      </c>
      <c r="F50" s="915">
        <v>748.93</v>
      </c>
      <c r="G50" s="915">
        <v>1120.83</v>
      </c>
      <c r="H50" s="338">
        <f>+G50/F50*100</f>
        <v>149.65751138290628</v>
      </c>
    </row>
    <row r="51" spans="1:8" s="222" customFormat="1" ht="12.75" customHeight="1" x14ac:dyDescent="0.2">
      <c r="A51" s="597"/>
      <c r="B51" s="530"/>
      <c r="C51" s="559" t="s">
        <v>537</v>
      </c>
      <c r="D51" s="175" t="s">
        <v>328</v>
      </c>
      <c r="E51" s="590">
        <v>0</v>
      </c>
      <c r="F51" s="915">
        <v>537.54999999999995</v>
      </c>
      <c r="G51" s="915">
        <v>537.54999999999995</v>
      </c>
      <c r="H51" s="338">
        <f t="shared" ref="H51" si="5">+G51/F51*100</f>
        <v>100</v>
      </c>
    </row>
    <row r="52" spans="1:8" s="222" customFormat="1" ht="12.75" customHeight="1" x14ac:dyDescent="0.2">
      <c r="A52" s="597"/>
      <c r="B52" s="530"/>
      <c r="C52" s="562" t="s">
        <v>565</v>
      </c>
      <c r="D52" s="175" t="s">
        <v>328</v>
      </c>
      <c r="E52" s="590">
        <v>0</v>
      </c>
      <c r="F52" s="200">
        <v>450</v>
      </c>
      <c r="G52" s="200">
        <v>450</v>
      </c>
      <c r="H52" s="338">
        <f t="shared" ref="H52" si="6">+G52/F52*100</f>
        <v>100</v>
      </c>
    </row>
    <row r="53" spans="1:8" s="222" customFormat="1" ht="12" customHeight="1" x14ac:dyDescent="0.2">
      <c r="A53" s="597"/>
      <c r="B53" s="530"/>
      <c r="C53" s="562" t="s">
        <v>597</v>
      </c>
      <c r="D53" s="175" t="s">
        <v>328</v>
      </c>
      <c r="E53" s="590">
        <v>0</v>
      </c>
      <c r="F53" s="200">
        <v>0</v>
      </c>
      <c r="G53" s="200">
        <v>360</v>
      </c>
      <c r="H53" s="339" t="s">
        <v>41</v>
      </c>
    </row>
    <row r="54" spans="1:8" s="230" customFormat="1" ht="12" customHeight="1" x14ac:dyDescent="0.2">
      <c r="A54" s="129" t="s">
        <v>286</v>
      </c>
      <c r="B54" s="586" t="s">
        <v>11</v>
      </c>
      <c r="C54" s="564"/>
      <c r="D54" s="564"/>
      <c r="E54" s="889">
        <f>E55</f>
        <v>0</v>
      </c>
      <c r="F54" s="566">
        <f>SUM(F55:F55)</f>
        <v>353.58</v>
      </c>
      <c r="G54" s="566">
        <f>SUM(G55:G55)</f>
        <v>353.58</v>
      </c>
      <c r="H54" s="133">
        <f t="shared" si="2"/>
        <v>100</v>
      </c>
    </row>
    <row r="55" spans="1:8" s="230" customFormat="1" ht="12.75" customHeight="1" x14ac:dyDescent="0.2">
      <c r="A55" s="129"/>
      <c r="B55" s="530" t="s">
        <v>288</v>
      </c>
      <c r="C55" s="175" t="s">
        <v>100</v>
      </c>
      <c r="D55" s="176"/>
      <c r="E55" s="890">
        <v>0</v>
      </c>
      <c r="F55" s="220">
        <v>353.58</v>
      </c>
      <c r="G55" s="220">
        <v>353.58</v>
      </c>
      <c r="H55" s="584">
        <f t="shared" si="2"/>
        <v>100</v>
      </c>
    </row>
    <row r="56" spans="1:8" s="222" customFormat="1" ht="13.5" thickBot="1" x14ac:dyDescent="0.25">
      <c r="A56" s="753" t="s">
        <v>286</v>
      </c>
      <c r="B56" s="754" t="s">
        <v>870</v>
      </c>
      <c r="C56" s="755"/>
      <c r="D56" s="755"/>
      <c r="E56" s="894">
        <v>0</v>
      </c>
      <c r="F56" s="916">
        <v>0</v>
      </c>
      <c r="G56" s="916">
        <v>0</v>
      </c>
      <c r="H56" s="756" t="s">
        <v>41</v>
      </c>
    </row>
    <row r="57" spans="1:8" s="222" customFormat="1" x14ac:dyDescent="0.2">
      <c r="E57" s="596"/>
      <c r="F57" s="596"/>
      <c r="G57" s="596"/>
      <c r="H57" s="596"/>
    </row>
    <row r="58" spans="1:8" s="222" customFormat="1" ht="17.25" customHeight="1" x14ac:dyDescent="0.2">
      <c r="E58" s="596"/>
      <c r="F58" s="596"/>
      <c r="G58" s="596"/>
      <c r="H58" s="596"/>
    </row>
    <row r="59" spans="1:8" s="230" customFormat="1" ht="12.75" customHeight="1" x14ac:dyDescent="0.2">
      <c r="A59" s="222"/>
      <c r="B59" s="222"/>
      <c r="C59" s="222"/>
      <c r="D59" s="222"/>
      <c r="E59" s="596"/>
      <c r="F59" s="596"/>
      <c r="G59" s="596"/>
      <c r="H59" s="604" t="s">
        <v>912</v>
      </c>
    </row>
    <row r="60" spans="1:8" s="230" customFormat="1" ht="12.75" customHeight="1" x14ac:dyDescent="0.2">
      <c r="A60" s="222"/>
      <c r="B60" s="222"/>
      <c r="C60" s="222"/>
      <c r="D60" s="222"/>
      <c r="E60" s="596"/>
      <c r="F60" s="596"/>
      <c r="G60" s="596"/>
      <c r="H60" s="596"/>
    </row>
    <row r="61" spans="1:8" s="230" customFormat="1" ht="15.75" x14ac:dyDescent="0.25">
      <c r="A61" s="1259" t="s">
        <v>904</v>
      </c>
      <c r="B61" s="1259"/>
      <c r="C61" s="1259"/>
      <c r="D61" s="1259"/>
      <c r="E61" s="1259"/>
      <c r="F61" s="1259"/>
      <c r="G61" s="1259"/>
      <c r="H61" s="1259"/>
    </row>
    <row r="62" spans="1:8" s="230" customFormat="1" ht="9.9499999999999993" customHeight="1" x14ac:dyDescent="0.2">
      <c r="A62" s="596"/>
      <c r="B62" s="596"/>
      <c r="C62" s="596"/>
      <c r="D62" s="596"/>
      <c r="E62" s="596"/>
      <c r="F62" s="596"/>
      <c r="G62" s="596"/>
      <c r="H62" s="596"/>
    </row>
    <row r="63" spans="1:8" s="230" customFormat="1" ht="12" customHeight="1" thickBot="1" x14ac:dyDescent="0.25">
      <c r="A63" s="605"/>
      <c r="B63" s="606"/>
      <c r="C63" s="606"/>
      <c r="D63" s="606"/>
      <c r="E63" s="606"/>
      <c r="F63" s="606"/>
      <c r="G63" s="596"/>
      <c r="H63" s="606" t="s">
        <v>36</v>
      </c>
    </row>
    <row r="64" spans="1:8" s="230" customFormat="1" ht="14.25" customHeight="1" thickBot="1" x14ac:dyDescent="0.25">
      <c r="A64" s="123" t="s">
        <v>284</v>
      </c>
      <c r="B64" s="124"/>
      <c r="C64" s="124"/>
      <c r="D64" s="125"/>
      <c r="E64" s="131" t="s">
        <v>905</v>
      </c>
      <c r="F64" s="126" t="s">
        <v>906</v>
      </c>
      <c r="G64" s="126" t="s">
        <v>38</v>
      </c>
      <c r="H64" s="127" t="s">
        <v>160</v>
      </c>
    </row>
    <row r="65" spans="1:9" s="230" customFormat="1" ht="12.75" customHeight="1" x14ac:dyDescent="0.2">
      <c r="A65" s="607" t="s">
        <v>286</v>
      </c>
      <c r="B65" s="576" t="s">
        <v>327</v>
      </c>
      <c r="C65" s="577"/>
      <c r="D65" s="577"/>
      <c r="E65" s="578">
        <f>SUM(E66:E66)</f>
        <v>0</v>
      </c>
      <c r="F65" s="608">
        <f>SUM(F66:F66)</f>
        <v>0</v>
      </c>
      <c r="G65" s="608">
        <f>SUM(G66:G66)</f>
        <v>1877.59</v>
      </c>
      <c r="H65" s="899" t="s">
        <v>41</v>
      </c>
    </row>
    <row r="66" spans="1:9" s="230" customFormat="1" ht="12.75" customHeight="1" x14ac:dyDescent="0.2">
      <c r="A66" s="129"/>
      <c r="B66" s="592" t="s">
        <v>288</v>
      </c>
      <c r="C66" s="1256" t="s">
        <v>586</v>
      </c>
      <c r="D66" s="1257"/>
      <c r="E66" s="589">
        <v>0</v>
      </c>
      <c r="F66" s="220">
        <v>0</v>
      </c>
      <c r="G66" s="220">
        <v>1877.59</v>
      </c>
      <c r="H66" s="223" t="s">
        <v>41</v>
      </c>
    </row>
    <row r="67" spans="1:9" s="230" customFormat="1" ht="24.75" customHeight="1" x14ac:dyDescent="0.2">
      <c r="A67" s="132" t="s">
        <v>286</v>
      </c>
      <c r="B67" s="1266" t="s">
        <v>326</v>
      </c>
      <c r="C67" s="1267"/>
      <c r="D67" s="1267"/>
      <c r="E67" s="233">
        <f>SUM(E68:E73)</f>
        <v>0</v>
      </c>
      <c r="F67" s="497">
        <f>SUM(F68:F73)</f>
        <v>762570.98</v>
      </c>
      <c r="G67" s="497">
        <f>SUM(G68:G73)</f>
        <v>762570.98</v>
      </c>
      <c r="H67" s="133">
        <f t="shared" ref="H67:H76" si="7">+G67/F67*100</f>
        <v>100</v>
      </c>
    </row>
    <row r="68" spans="1:9" s="230" customFormat="1" ht="12.75" customHeight="1" x14ac:dyDescent="0.2">
      <c r="A68" s="599"/>
      <c r="B68" s="559" t="s">
        <v>288</v>
      </c>
      <c r="C68" s="559" t="s">
        <v>138</v>
      </c>
      <c r="D68" s="175" t="s">
        <v>248</v>
      </c>
      <c r="E68" s="609">
        <v>0</v>
      </c>
      <c r="F68" s="220">
        <v>494937.79</v>
      </c>
      <c r="G68" s="220">
        <v>494937.79</v>
      </c>
      <c r="H68" s="338">
        <f t="shared" si="7"/>
        <v>100</v>
      </c>
    </row>
    <row r="69" spans="1:9" s="230" customFormat="1" ht="12.75" customHeight="1" x14ac:dyDescent="0.2">
      <c r="A69" s="599"/>
      <c r="B69" s="559"/>
      <c r="C69" s="559" t="s">
        <v>250</v>
      </c>
      <c r="D69" s="175" t="s">
        <v>248</v>
      </c>
      <c r="E69" s="609">
        <v>0</v>
      </c>
      <c r="F69" s="220">
        <v>187915.73</v>
      </c>
      <c r="G69" s="220">
        <v>187915.73</v>
      </c>
      <c r="H69" s="338">
        <f>+G69/F69*100</f>
        <v>100</v>
      </c>
      <c r="I69" s="500"/>
    </row>
    <row r="70" spans="1:9" s="230" customFormat="1" ht="12.75" customHeight="1" x14ac:dyDescent="0.2">
      <c r="A70" s="599"/>
      <c r="B70" s="559"/>
      <c r="C70" s="559" t="s">
        <v>139</v>
      </c>
      <c r="D70" s="175" t="s">
        <v>248</v>
      </c>
      <c r="E70" s="609">
        <v>0</v>
      </c>
      <c r="F70" s="220">
        <v>74886.149999999994</v>
      </c>
      <c r="G70" s="220">
        <v>74886.149999999994</v>
      </c>
      <c r="H70" s="338">
        <f>+G70/F70*100</f>
        <v>100</v>
      </c>
      <c r="I70" s="500"/>
    </row>
    <row r="71" spans="1:9" s="230" customFormat="1" ht="12.75" customHeight="1" x14ac:dyDescent="0.2">
      <c r="A71" s="599"/>
      <c r="B71" s="559"/>
      <c r="C71" s="592" t="s">
        <v>580</v>
      </c>
      <c r="D71" s="175" t="s">
        <v>248</v>
      </c>
      <c r="E71" s="609">
        <v>0</v>
      </c>
      <c r="F71" s="220">
        <v>3237.49</v>
      </c>
      <c r="G71" s="220">
        <v>3237.49</v>
      </c>
      <c r="H71" s="338">
        <f>+G71/F71*100</f>
        <v>100</v>
      </c>
    </row>
    <row r="72" spans="1:9" s="230" customFormat="1" ht="12.75" customHeight="1" x14ac:dyDescent="0.2">
      <c r="A72" s="599"/>
      <c r="B72" s="559"/>
      <c r="C72" s="559" t="s">
        <v>140</v>
      </c>
      <c r="D72" s="175" t="s">
        <v>248</v>
      </c>
      <c r="E72" s="609">
        <v>0</v>
      </c>
      <c r="F72" s="220">
        <v>1585</v>
      </c>
      <c r="G72" s="220">
        <v>1585</v>
      </c>
      <c r="H72" s="338">
        <f t="shared" ref="H72" si="8">+G72/F72*100</f>
        <v>100</v>
      </c>
    </row>
    <row r="73" spans="1:9" s="230" customFormat="1" ht="12.75" customHeight="1" x14ac:dyDescent="0.2">
      <c r="A73" s="599"/>
      <c r="B73" s="559"/>
      <c r="C73" s="559" t="s">
        <v>102</v>
      </c>
      <c r="D73" s="175" t="s">
        <v>248</v>
      </c>
      <c r="E73" s="609">
        <v>0</v>
      </c>
      <c r="F73" s="220">
        <v>8.82</v>
      </c>
      <c r="G73" s="220">
        <v>8.82</v>
      </c>
      <c r="H73" s="338">
        <f t="shared" si="7"/>
        <v>100</v>
      </c>
    </row>
    <row r="74" spans="1:9" s="230" customFormat="1" ht="12.75" customHeight="1" x14ac:dyDescent="0.2">
      <c r="A74" s="129" t="s">
        <v>286</v>
      </c>
      <c r="B74" s="586" t="s">
        <v>562</v>
      </c>
      <c r="C74" s="564"/>
      <c r="D74" s="564"/>
      <c r="E74" s="610">
        <f>E75</f>
        <v>0</v>
      </c>
      <c r="F74" s="566">
        <f>SUM(F75:F75)</f>
        <v>0</v>
      </c>
      <c r="G74" s="566">
        <f>SUM(G75:G75)</f>
        <v>0</v>
      </c>
      <c r="H74" s="611" t="s">
        <v>41</v>
      </c>
      <c r="I74" s="264"/>
    </row>
    <row r="75" spans="1:9" s="230" customFormat="1" ht="12.75" customHeight="1" thickBot="1" x14ac:dyDescent="0.25">
      <c r="A75" s="602"/>
      <c r="B75" s="603" t="s">
        <v>288</v>
      </c>
      <c r="C75" s="567" t="s">
        <v>563</v>
      </c>
      <c r="D75" s="240"/>
      <c r="E75" s="612">
        <v>0</v>
      </c>
      <c r="F75" s="568">
        <v>0</v>
      </c>
      <c r="G75" s="568">
        <v>0</v>
      </c>
      <c r="H75" s="613" t="s">
        <v>41</v>
      </c>
    </row>
    <row r="76" spans="1:9" s="230" customFormat="1" ht="13.5" customHeight="1" thickBot="1" x14ac:dyDescent="0.25">
      <c r="A76" s="569" t="s">
        <v>910</v>
      </c>
      <c r="B76" s="570"/>
      <c r="C76" s="570"/>
      <c r="D76" s="571"/>
      <c r="E76" s="594">
        <f>E6+E32</f>
        <v>4387507.2</v>
      </c>
      <c r="F76" s="614">
        <f>F6+F32</f>
        <v>15807729.909999996</v>
      </c>
      <c r="G76" s="614">
        <f>G6+G32</f>
        <v>16843438.399999999</v>
      </c>
      <c r="H76" s="574">
        <f t="shared" si="7"/>
        <v>106.55191160208786</v>
      </c>
    </row>
    <row r="77" spans="1:9" s="230" customFormat="1" ht="12.75" customHeight="1" thickBot="1" x14ac:dyDescent="0.25">
      <c r="A77" s="569" t="s">
        <v>149</v>
      </c>
      <c r="B77" s="570"/>
      <c r="C77" s="570"/>
      <c r="D77" s="571"/>
      <c r="E77" s="572">
        <f>SUM(E78:E80)</f>
        <v>545000</v>
      </c>
      <c r="F77" s="573">
        <f>SUM(F78:F80)</f>
        <v>4218521.9800000004</v>
      </c>
      <c r="G77" s="757">
        <f>SUM(G78:G80)</f>
        <v>-925247.64</v>
      </c>
      <c r="H77" s="758">
        <f>+G77/F77*100</f>
        <v>-21.932981370882885</v>
      </c>
    </row>
    <row r="78" spans="1:9" s="230" customFormat="1" ht="12.75" customHeight="1" x14ac:dyDescent="0.2">
      <c r="A78" s="615" t="s">
        <v>288</v>
      </c>
      <c r="B78" s="576" t="s">
        <v>907</v>
      </c>
      <c r="C78" s="616"/>
      <c r="D78" s="617"/>
      <c r="E78" s="618">
        <v>0</v>
      </c>
      <c r="F78" s="1264">
        <v>4218521.9800000004</v>
      </c>
      <c r="G78" s="1268">
        <v>-925247.64</v>
      </c>
      <c r="H78" s="1270">
        <f>G78/(+F78)*100</f>
        <v>-21.932981370882885</v>
      </c>
    </row>
    <row r="79" spans="1:9" s="230" customFormat="1" ht="12.75" customHeight="1" x14ac:dyDescent="0.2">
      <c r="A79" s="619"/>
      <c r="B79" s="586" t="s">
        <v>908</v>
      </c>
      <c r="C79" s="564"/>
      <c r="D79" s="565"/>
      <c r="E79" s="589">
        <v>545000</v>
      </c>
      <c r="F79" s="1265"/>
      <c r="G79" s="1269"/>
      <c r="H79" s="1271"/>
    </row>
    <row r="80" spans="1:9" s="230" customFormat="1" ht="12.75" customHeight="1" thickBot="1" x14ac:dyDescent="0.25">
      <c r="A80" s="620"/>
      <c r="B80" s="586" t="s">
        <v>50</v>
      </c>
      <c r="C80" s="564"/>
      <c r="D80" s="565"/>
      <c r="E80" s="589">
        <v>0</v>
      </c>
      <c r="F80" s="220">
        <v>0</v>
      </c>
      <c r="G80" s="220">
        <v>0</v>
      </c>
      <c r="H80" s="917" t="s">
        <v>41</v>
      </c>
    </row>
    <row r="81" spans="1:8" s="230" customFormat="1" ht="16.5" customHeight="1" thickBot="1" x14ac:dyDescent="0.25">
      <c r="A81" s="224" t="s">
        <v>909</v>
      </c>
      <c r="B81" s="225"/>
      <c r="C81" s="225"/>
      <c r="D81" s="226"/>
      <c r="E81" s="227">
        <f>E6+E32+E77</f>
        <v>4932507.2</v>
      </c>
      <c r="F81" s="228">
        <f>F6+F32+F77</f>
        <v>20026251.889999997</v>
      </c>
      <c r="G81" s="228">
        <f>G6+G32+G77</f>
        <v>15918190.759999998</v>
      </c>
      <c r="H81" s="229">
        <f t="shared" ref="H81" si="9">+G81/F81*100</f>
        <v>79.486620099633626</v>
      </c>
    </row>
    <row r="82" spans="1:8" ht="14.25" x14ac:dyDescent="0.2">
      <c r="F82" s="265"/>
    </row>
    <row r="83" spans="1:8" s="134" customFormat="1" ht="60" customHeight="1" x14ac:dyDescent="0.2">
      <c r="A83" s="1258" t="s">
        <v>1070</v>
      </c>
      <c r="B83" s="1258"/>
      <c r="C83" s="1258"/>
      <c r="D83" s="1258"/>
      <c r="E83" s="1258"/>
      <c r="F83" s="1258"/>
      <c r="G83" s="1258"/>
      <c r="H83" s="1258"/>
    </row>
    <row r="89" spans="1:8" x14ac:dyDescent="0.2">
      <c r="D89" s="914"/>
    </row>
    <row r="90" spans="1:8" x14ac:dyDescent="0.2">
      <c r="D90" s="914"/>
    </row>
    <row r="91" spans="1:8" x14ac:dyDescent="0.2">
      <c r="D91" s="914"/>
    </row>
    <row r="92" spans="1:8" x14ac:dyDescent="0.2">
      <c r="D92" s="914"/>
    </row>
    <row r="93" spans="1:8" x14ac:dyDescent="0.2">
      <c r="D93" s="914"/>
    </row>
    <row r="96" spans="1:8" x14ac:dyDescent="0.2">
      <c r="D96" s="914"/>
    </row>
  </sheetData>
  <mergeCells count="13">
    <mergeCell ref="C34:D34"/>
    <mergeCell ref="A83:H83"/>
    <mergeCell ref="A2:H2"/>
    <mergeCell ref="B38:D38"/>
    <mergeCell ref="A61:H61"/>
    <mergeCell ref="C16:D16"/>
    <mergeCell ref="F78:F79"/>
    <mergeCell ref="B67:D67"/>
    <mergeCell ref="C66:D66"/>
    <mergeCell ref="G78:G79"/>
    <mergeCell ref="H78:H79"/>
    <mergeCell ref="C37:D37"/>
    <mergeCell ref="C36:D36"/>
  </mergeCells>
  <pageMargins left="0.59055118110236227" right="0.59055118110236227" top="0.59055118110236227" bottom="0.59055118110236227" header="0.31496062992125984" footer="0.31496062992125984"/>
  <pageSetup paperSize="9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56E7-ACFE-48D7-8BD7-E79D750E3712}">
  <sheetPr>
    <tabColor theme="6" tint="0.39997558519241921"/>
    <pageSetUpPr fitToPage="1"/>
  </sheetPr>
  <dimension ref="A1:K23"/>
  <sheetViews>
    <sheetView topLeftCell="A16" workbookViewId="0"/>
  </sheetViews>
  <sheetFormatPr defaultColWidth="9.140625" defaultRowHeight="15" x14ac:dyDescent="0.25"/>
  <cols>
    <col min="1" max="1" width="32.5703125" style="305" customWidth="1"/>
    <col min="2" max="2" width="6" style="305" bestFit="1" customWidth="1"/>
    <col min="3" max="4" width="16.7109375" style="305" customWidth="1"/>
    <col min="5" max="5" width="15" style="305" customWidth="1"/>
    <col min="6" max="6" width="14.7109375" style="305" customWidth="1"/>
    <col min="7" max="7" width="9.140625" style="305" customWidth="1"/>
    <col min="8" max="8" width="15" style="305" bestFit="1" customWidth="1"/>
    <col min="9" max="9" width="31.5703125" style="305" customWidth="1"/>
    <col min="10" max="10" width="11.85546875" style="305" customWidth="1"/>
    <col min="11" max="11" width="11.85546875" style="305" bestFit="1" customWidth="1"/>
    <col min="12" max="12" width="11.42578125" style="305" bestFit="1" customWidth="1"/>
    <col min="13" max="16384" width="9.140625" style="305"/>
  </cols>
  <sheetData>
    <row r="1" spans="1:11" x14ac:dyDescent="0.25">
      <c r="A1"/>
      <c r="B1"/>
      <c r="F1" s="875" t="s">
        <v>1068</v>
      </c>
    </row>
    <row r="2" spans="1:11" x14ac:dyDescent="0.25">
      <c r="A2" s="155"/>
      <c r="B2" s="155"/>
      <c r="C2" s="311"/>
    </row>
    <row r="3" spans="1:11" ht="18.75" customHeight="1" x14ac:dyDescent="0.25">
      <c r="A3" s="1459" t="s">
        <v>1007</v>
      </c>
      <c r="B3" s="1459"/>
      <c r="C3" s="1459"/>
      <c r="D3" s="1459"/>
      <c r="E3" s="1459"/>
      <c r="F3" s="1459"/>
    </row>
    <row r="4" spans="1:11" ht="15.75" thickBot="1" x14ac:dyDescent="0.3"/>
    <row r="5" spans="1:11" ht="26.25" thickBot="1" x14ac:dyDescent="0.3">
      <c r="A5" s="1026" t="s">
        <v>622</v>
      </c>
      <c r="B5" s="1025" t="s">
        <v>623</v>
      </c>
      <c r="C5" s="1024" t="s">
        <v>624</v>
      </c>
      <c r="D5" s="1024" t="s">
        <v>625</v>
      </c>
      <c r="E5" s="1024" t="s">
        <v>626</v>
      </c>
      <c r="F5" s="1023" t="s">
        <v>627</v>
      </c>
    </row>
    <row r="6" spans="1:11" ht="18" customHeight="1" x14ac:dyDescent="0.25">
      <c r="A6" s="1022" t="s">
        <v>628</v>
      </c>
      <c r="B6" s="1021">
        <v>72.108999999999995</v>
      </c>
      <c r="C6" s="1004">
        <v>758368939</v>
      </c>
      <c r="D6" s="1004">
        <v>840003080</v>
      </c>
      <c r="E6" s="1020">
        <v>814363953</v>
      </c>
      <c r="F6" s="1019">
        <v>25639127</v>
      </c>
      <c r="J6" s="1174"/>
    </row>
    <row r="7" spans="1:11" ht="18" customHeight="1" x14ac:dyDescent="0.25">
      <c r="A7" s="1032" t="s">
        <v>629</v>
      </c>
      <c r="B7" s="1018">
        <v>100</v>
      </c>
      <c r="C7" s="1017" t="s">
        <v>667</v>
      </c>
      <c r="D7" s="1017">
        <v>333737174</v>
      </c>
      <c r="E7" s="1030">
        <v>331737174</v>
      </c>
      <c r="F7" s="1016">
        <v>2000000</v>
      </c>
      <c r="H7" s="1174"/>
      <c r="I7" s="1176"/>
      <c r="K7" s="1173"/>
    </row>
    <row r="8" spans="1:11" ht="18" customHeight="1" x14ac:dyDescent="0.25">
      <c r="A8" s="1032" t="s">
        <v>630</v>
      </c>
      <c r="B8" s="1018">
        <v>100</v>
      </c>
      <c r="C8" s="1029" t="s">
        <v>631</v>
      </c>
      <c r="D8" s="1017">
        <v>414109706.44999999</v>
      </c>
      <c r="E8" s="1030">
        <v>407109706.44999999</v>
      </c>
      <c r="F8" s="1016">
        <v>7000000</v>
      </c>
      <c r="I8" s="1175"/>
    </row>
    <row r="9" spans="1:11" ht="18" customHeight="1" x14ac:dyDescent="0.25">
      <c r="A9" s="1032" t="s">
        <v>632</v>
      </c>
      <c r="B9" s="1018">
        <v>100</v>
      </c>
      <c r="C9" s="1027">
        <v>500000</v>
      </c>
      <c r="D9" s="1027">
        <v>500000</v>
      </c>
      <c r="E9" s="1015" t="s">
        <v>41</v>
      </c>
      <c r="F9" s="1033">
        <v>500000</v>
      </c>
      <c r="I9" s="1178"/>
    </row>
    <row r="10" spans="1:11" ht="25.5" x14ac:dyDescent="0.25">
      <c r="A10" s="1032" t="s">
        <v>654</v>
      </c>
      <c r="B10" s="1018">
        <v>100</v>
      </c>
      <c r="C10" s="1014" t="s">
        <v>1134</v>
      </c>
      <c r="D10" s="1027">
        <v>100000</v>
      </c>
      <c r="E10" s="1015" t="s">
        <v>41</v>
      </c>
      <c r="F10" s="1033">
        <v>100000</v>
      </c>
    </row>
    <row r="11" spans="1:11" ht="18" customHeight="1" x14ac:dyDescent="0.25">
      <c r="A11" s="1032" t="s">
        <v>633</v>
      </c>
      <c r="B11" s="1018">
        <v>100</v>
      </c>
      <c r="C11" s="1040" t="s">
        <v>41</v>
      </c>
      <c r="D11" s="1017">
        <v>44001000</v>
      </c>
      <c r="E11" s="1028" t="s">
        <v>41</v>
      </c>
      <c r="F11" s="1016">
        <v>44001000</v>
      </c>
    </row>
    <row r="12" spans="1:11" ht="25.5" x14ac:dyDescent="0.25">
      <c r="A12" s="1013" t="s">
        <v>634</v>
      </c>
      <c r="B12" s="1040" t="s">
        <v>41</v>
      </c>
      <c r="C12" s="1040" t="s">
        <v>41</v>
      </c>
      <c r="D12" s="1017">
        <v>391666664</v>
      </c>
      <c r="E12" s="1028" t="s">
        <v>41</v>
      </c>
      <c r="F12" s="1016">
        <f>D12</f>
        <v>391666664</v>
      </c>
    </row>
    <row r="13" spans="1:11" ht="25.5" x14ac:dyDescent="0.25">
      <c r="A13" s="1013" t="s">
        <v>635</v>
      </c>
      <c r="B13" s="1040" t="s">
        <v>41</v>
      </c>
      <c r="C13" s="1040" t="s">
        <v>41</v>
      </c>
      <c r="D13" s="1017">
        <v>287000000</v>
      </c>
      <c r="E13" s="1028" t="s">
        <v>41</v>
      </c>
      <c r="F13" s="1016">
        <v>287000000</v>
      </c>
    </row>
    <row r="14" spans="1:11" ht="26.25" thickBot="1" x14ac:dyDescent="0.3">
      <c r="A14" s="1036" t="s">
        <v>636</v>
      </c>
      <c r="B14" s="1038" t="s">
        <v>41</v>
      </c>
      <c r="C14" s="1038" t="s">
        <v>41</v>
      </c>
      <c r="D14" s="1035">
        <v>132400000</v>
      </c>
      <c r="E14" s="1012" t="s">
        <v>41</v>
      </c>
      <c r="F14" s="1037">
        <v>132400000</v>
      </c>
    </row>
    <row r="15" spans="1:11" ht="30.75" customHeight="1" thickBot="1" x14ac:dyDescent="0.3">
      <c r="A15" s="1460" t="s">
        <v>637</v>
      </c>
      <c r="B15" s="1461"/>
      <c r="C15" s="1025" t="s">
        <v>41</v>
      </c>
      <c r="D15" s="1039">
        <f>SUM(D6:D14)</f>
        <v>2443517624.4499998</v>
      </c>
      <c r="E15" s="1034">
        <f>SUM(E6:E14)</f>
        <v>1553210833.45</v>
      </c>
      <c r="F15" s="998">
        <f>SUM(F6:F14)</f>
        <v>890306791</v>
      </c>
    </row>
    <row r="16" spans="1:11" ht="25.5" x14ac:dyDescent="0.25">
      <c r="A16" s="1022" t="s">
        <v>638</v>
      </c>
      <c r="B16" s="1021" t="s">
        <v>41</v>
      </c>
      <c r="C16" s="1011">
        <v>20000</v>
      </c>
      <c r="D16" s="1011">
        <v>17940</v>
      </c>
      <c r="E16" s="1010" t="s">
        <v>41</v>
      </c>
      <c r="F16" s="1009" t="s">
        <v>41</v>
      </c>
    </row>
    <row r="17" spans="1:8" ht="25.5" x14ac:dyDescent="0.25">
      <c r="A17" s="1032" t="s">
        <v>639</v>
      </c>
      <c r="B17" s="1018" t="s">
        <v>41</v>
      </c>
      <c r="C17" s="1027">
        <v>1664100</v>
      </c>
      <c r="D17" s="1027">
        <v>1664100</v>
      </c>
      <c r="E17" s="1028" t="s">
        <v>41</v>
      </c>
      <c r="F17" s="1008" t="s">
        <v>41</v>
      </c>
    </row>
    <row r="18" spans="1:8" ht="38.25" x14ac:dyDescent="0.25">
      <c r="A18" s="1032" t="s">
        <v>640</v>
      </c>
      <c r="B18" s="1018" t="s">
        <v>41</v>
      </c>
      <c r="C18" s="1027">
        <v>1089200</v>
      </c>
      <c r="D18" s="1027">
        <v>1089200</v>
      </c>
      <c r="E18" s="1028" t="s">
        <v>41</v>
      </c>
      <c r="F18" s="1008" t="s">
        <v>41</v>
      </c>
      <c r="H18" s="1173"/>
    </row>
    <row r="19" spans="1:8" ht="25.5" x14ac:dyDescent="0.25">
      <c r="A19" s="1032" t="s">
        <v>641</v>
      </c>
      <c r="B19" s="1040" t="s">
        <v>41</v>
      </c>
      <c r="C19" s="1027">
        <v>6870122</v>
      </c>
      <c r="D19" s="1027">
        <v>6870122</v>
      </c>
      <c r="E19" s="1028" t="s">
        <v>41</v>
      </c>
      <c r="F19" s="1008" t="s">
        <v>41</v>
      </c>
    </row>
    <row r="20" spans="1:8" ht="38.25" x14ac:dyDescent="0.25">
      <c r="A20" s="1007" t="s">
        <v>642</v>
      </c>
      <c r="B20" s="1006">
        <v>16.75</v>
      </c>
      <c r="C20" s="1027">
        <v>151847544</v>
      </c>
      <c r="D20" s="1027">
        <v>151847544</v>
      </c>
      <c r="E20" s="1028" t="s">
        <v>41</v>
      </c>
      <c r="F20" s="1008" t="s">
        <v>41</v>
      </c>
    </row>
    <row r="21" spans="1:8" ht="26.25" thickBot="1" x14ac:dyDescent="0.3">
      <c r="A21" s="1036" t="s">
        <v>643</v>
      </c>
      <c r="B21" s="1005" t="s">
        <v>41</v>
      </c>
      <c r="C21" s="1031">
        <v>12362106.18</v>
      </c>
      <c r="D21" s="1031">
        <f>3*4120702.06</f>
        <v>12362106.18</v>
      </c>
      <c r="E21" s="1012" t="s">
        <v>41</v>
      </c>
      <c r="F21" s="1003" t="s">
        <v>41</v>
      </c>
    </row>
    <row r="22" spans="1:8" ht="28.5" customHeight="1" thickBot="1" x14ac:dyDescent="0.3">
      <c r="A22" s="1457" t="s">
        <v>644</v>
      </c>
      <c r="B22" s="1458"/>
      <c r="C22" s="1025" t="s">
        <v>41</v>
      </c>
      <c r="D22" s="1039">
        <f>SUM(D16:D21)</f>
        <v>173851012.18000001</v>
      </c>
      <c r="E22" s="1025" t="s">
        <v>41</v>
      </c>
      <c r="F22" s="1023" t="s">
        <v>41</v>
      </c>
    </row>
    <row r="23" spans="1:8" x14ac:dyDescent="0.25">
      <c r="A23" s="306"/>
      <c r="B23" s="306"/>
      <c r="C23" s="306"/>
      <c r="D23" s="306"/>
      <c r="E23" s="306"/>
      <c r="F23" s="306"/>
    </row>
  </sheetData>
  <mergeCells count="3">
    <mergeCell ref="A22:B22"/>
    <mergeCell ref="A3:F3"/>
    <mergeCell ref="A15:B15"/>
  </mergeCells>
  <pageMargins left="0.7" right="0.7" top="0.78740157499999996" bottom="0.78740157499999996" header="0.3" footer="0.3"/>
  <pageSetup paperSize="9" scale="8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9C945-5B54-4E8D-B6F3-5F52033EF672}">
  <sheetPr>
    <tabColor theme="6" tint="0.59999389629810485"/>
  </sheetPr>
  <dimension ref="A1:F85"/>
  <sheetViews>
    <sheetView topLeftCell="A53" zoomScaleNormal="100" workbookViewId="0">
      <selection activeCell="H58" sqref="H58"/>
    </sheetView>
  </sheetViews>
  <sheetFormatPr defaultRowHeight="12.75" x14ac:dyDescent="0.2"/>
  <cols>
    <col min="1" max="1" width="3" style="474" customWidth="1"/>
    <col min="2" max="2" width="72.42578125" style="474" customWidth="1"/>
    <col min="3" max="3" width="14.28515625" style="1048" customWidth="1"/>
    <col min="4" max="5" width="9.140625" style="474"/>
    <col min="6" max="6" width="12.42578125" style="474" customWidth="1"/>
    <col min="7" max="197" width="9.140625" style="474"/>
    <col min="198" max="198" width="7.140625" style="474" customWidth="1"/>
    <col min="199" max="199" width="75.7109375" style="474" customWidth="1"/>
    <col min="200" max="200" width="18" style="474" customWidth="1"/>
    <col min="201" max="201" width="10.5703125" style="474" customWidth="1"/>
    <col min="202" max="204" width="9.140625" style="474"/>
    <col min="205" max="205" width="3" style="474" customWidth="1"/>
    <col min="206" max="206" width="71.5703125" style="474" customWidth="1"/>
    <col min="207" max="207" width="16" style="474" customWidth="1"/>
    <col min="208" max="208" width="6.140625" style="474" customWidth="1"/>
    <col min="209" max="209" width="20.42578125" style="474" customWidth="1"/>
    <col min="210" max="210" width="13.42578125" style="474" bestFit="1" customWidth="1"/>
    <col min="211" max="211" width="16.85546875" style="474" customWidth="1"/>
    <col min="212" max="212" width="15.42578125" style="474" customWidth="1"/>
    <col min="213" max="213" width="11.85546875" style="474" customWidth="1"/>
    <col min="214" max="214" width="9.140625" style="474" customWidth="1"/>
    <col min="215" max="215" width="6.7109375" style="474" customWidth="1"/>
    <col min="216" max="453" width="9.140625" style="474"/>
    <col min="454" max="454" width="7.140625" style="474" customWidth="1"/>
    <col min="455" max="455" width="75.7109375" style="474" customWidth="1"/>
    <col min="456" max="456" width="18" style="474" customWidth="1"/>
    <col min="457" max="457" width="10.5703125" style="474" customWidth="1"/>
    <col min="458" max="460" width="9.140625" style="474"/>
    <col min="461" max="461" width="3" style="474" customWidth="1"/>
    <col min="462" max="462" width="71.5703125" style="474" customWidth="1"/>
    <col min="463" max="463" width="16" style="474" customWidth="1"/>
    <col min="464" max="464" width="6.140625" style="474" customWidth="1"/>
    <col min="465" max="465" width="20.42578125" style="474" customWidth="1"/>
    <col min="466" max="466" width="13.42578125" style="474" bestFit="1" customWidth="1"/>
    <col min="467" max="467" width="16.85546875" style="474" customWidth="1"/>
    <col min="468" max="468" width="15.42578125" style="474" customWidth="1"/>
    <col min="469" max="469" width="11.85546875" style="474" customWidth="1"/>
    <col min="470" max="470" width="9.140625" style="474" customWidth="1"/>
    <col min="471" max="471" width="6.7109375" style="474" customWidth="1"/>
    <col min="472" max="709" width="9.140625" style="474"/>
    <col min="710" max="710" width="7.140625" style="474" customWidth="1"/>
    <col min="711" max="711" width="75.7109375" style="474" customWidth="1"/>
    <col min="712" max="712" width="18" style="474" customWidth="1"/>
    <col min="713" max="713" width="10.5703125" style="474" customWidth="1"/>
    <col min="714" max="716" width="9.140625" style="474"/>
    <col min="717" max="717" width="3" style="474" customWidth="1"/>
    <col min="718" max="718" width="71.5703125" style="474" customWidth="1"/>
    <col min="719" max="719" width="16" style="474" customWidth="1"/>
    <col min="720" max="720" width="6.140625" style="474" customWidth="1"/>
    <col min="721" max="721" width="20.42578125" style="474" customWidth="1"/>
    <col min="722" max="722" width="13.42578125" style="474" bestFit="1" customWidth="1"/>
    <col min="723" max="723" width="16.85546875" style="474" customWidth="1"/>
    <col min="724" max="724" width="15.42578125" style="474" customWidth="1"/>
    <col min="725" max="725" width="11.85546875" style="474" customWidth="1"/>
    <col min="726" max="726" width="9.140625" style="474" customWidth="1"/>
    <col min="727" max="727" width="6.7109375" style="474" customWidth="1"/>
    <col min="728" max="965" width="9.140625" style="474"/>
    <col min="966" max="966" width="7.140625" style="474" customWidth="1"/>
    <col min="967" max="967" width="75.7109375" style="474" customWidth="1"/>
    <col min="968" max="968" width="18" style="474" customWidth="1"/>
    <col min="969" max="969" width="10.5703125" style="474" customWidth="1"/>
    <col min="970" max="972" width="9.140625" style="474"/>
    <col min="973" max="973" width="3" style="474" customWidth="1"/>
    <col min="974" max="974" width="71.5703125" style="474" customWidth="1"/>
    <col min="975" max="975" width="16" style="474" customWidth="1"/>
    <col min="976" max="976" width="6.140625" style="474" customWidth="1"/>
    <col min="977" max="977" width="20.42578125" style="474" customWidth="1"/>
    <col min="978" max="978" width="13.42578125" style="474" bestFit="1" customWidth="1"/>
    <col min="979" max="979" width="16.85546875" style="474" customWidth="1"/>
    <col min="980" max="980" width="15.42578125" style="474" customWidth="1"/>
    <col min="981" max="981" width="11.85546875" style="474" customWidth="1"/>
    <col min="982" max="982" width="9.140625" style="474" customWidth="1"/>
    <col min="983" max="983" width="6.7109375" style="474" customWidth="1"/>
    <col min="984" max="1221" width="9.140625" style="474"/>
    <col min="1222" max="1222" width="7.140625" style="474" customWidth="1"/>
    <col min="1223" max="1223" width="75.7109375" style="474" customWidth="1"/>
    <col min="1224" max="1224" width="18" style="474" customWidth="1"/>
    <col min="1225" max="1225" width="10.5703125" style="474" customWidth="1"/>
    <col min="1226" max="1228" width="9.140625" style="474"/>
    <col min="1229" max="1229" width="3" style="474" customWidth="1"/>
    <col min="1230" max="1230" width="71.5703125" style="474" customWidth="1"/>
    <col min="1231" max="1231" width="16" style="474" customWidth="1"/>
    <col min="1232" max="1232" width="6.140625" style="474" customWidth="1"/>
    <col min="1233" max="1233" width="20.42578125" style="474" customWidth="1"/>
    <col min="1234" max="1234" width="13.42578125" style="474" bestFit="1" customWidth="1"/>
    <col min="1235" max="1235" width="16.85546875" style="474" customWidth="1"/>
    <col min="1236" max="1236" width="15.42578125" style="474" customWidth="1"/>
    <col min="1237" max="1237" width="11.85546875" style="474" customWidth="1"/>
    <col min="1238" max="1238" width="9.140625" style="474" customWidth="1"/>
    <col min="1239" max="1239" width="6.7109375" style="474" customWidth="1"/>
    <col min="1240" max="1477" width="9.140625" style="474"/>
    <col min="1478" max="1478" width="7.140625" style="474" customWidth="1"/>
    <col min="1479" max="1479" width="75.7109375" style="474" customWidth="1"/>
    <col min="1480" max="1480" width="18" style="474" customWidth="1"/>
    <col min="1481" max="1481" width="10.5703125" style="474" customWidth="1"/>
    <col min="1482" max="1484" width="9.140625" style="474"/>
    <col min="1485" max="1485" width="3" style="474" customWidth="1"/>
    <col min="1486" max="1486" width="71.5703125" style="474" customWidth="1"/>
    <col min="1487" max="1487" width="16" style="474" customWidth="1"/>
    <col min="1488" max="1488" width="6.140625" style="474" customWidth="1"/>
    <col min="1489" max="1489" width="20.42578125" style="474" customWidth="1"/>
    <col min="1490" max="1490" width="13.42578125" style="474" bestFit="1" customWidth="1"/>
    <col min="1491" max="1491" width="16.85546875" style="474" customWidth="1"/>
    <col min="1492" max="1492" width="15.42578125" style="474" customWidth="1"/>
    <col min="1493" max="1493" width="11.85546875" style="474" customWidth="1"/>
    <col min="1494" max="1494" width="9.140625" style="474" customWidth="1"/>
    <col min="1495" max="1495" width="6.7109375" style="474" customWidth="1"/>
    <col min="1496" max="1733" width="9.140625" style="474"/>
    <col min="1734" max="1734" width="7.140625" style="474" customWidth="1"/>
    <col min="1735" max="1735" width="75.7109375" style="474" customWidth="1"/>
    <col min="1736" max="1736" width="18" style="474" customWidth="1"/>
    <col min="1737" max="1737" width="10.5703125" style="474" customWidth="1"/>
    <col min="1738" max="1740" width="9.140625" style="474"/>
    <col min="1741" max="1741" width="3" style="474" customWidth="1"/>
    <col min="1742" max="1742" width="71.5703125" style="474" customWidth="1"/>
    <col min="1743" max="1743" width="16" style="474" customWidth="1"/>
    <col min="1744" max="1744" width="6.140625" style="474" customWidth="1"/>
    <col min="1745" max="1745" width="20.42578125" style="474" customWidth="1"/>
    <col min="1746" max="1746" width="13.42578125" style="474" bestFit="1" customWidth="1"/>
    <col min="1747" max="1747" width="16.85546875" style="474" customWidth="1"/>
    <col min="1748" max="1748" width="15.42578125" style="474" customWidth="1"/>
    <col min="1749" max="1749" width="11.85546875" style="474" customWidth="1"/>
    <col min="1750" max="1750" width="9.140625" style="474" customWidth="1"/>
    <col min="1751" max="1751" width="6.7109375" style="474" customWidth="1"/>
    <col min="1752" max="1989" width="9.140625" style="474"/>
    <col min="1990" max="1990" width="7.140625" style="474" customWidth="1"/>
    <col min="1991" max="1991" width="75.7109375" style="474" customWidth="1"/>
    <col min="1992" max="1992" width="18" style="474" customWidth="1"/>
    <col min="1993" max="1993" width="10.5703125" style="474" customWidth="1"/>
    <col min="1994" max="1996" width="9.140625" style="474"/>
    <col min="1997" max="1997" width="3" style="474" customWidth="1"/>
    <col min="1998" max="1998" width="71.5703125" style="474" customWidth="1"/>
    <col min="1999" max="1999" width="16" style="474" customWidth="1"/>
    <col min="2000" max="2000" width="6.140625" style="474" customWidth="1"/>
    <col min="2001" max="2001" width="20.42578125" style="474" customWidth="1"/>
    <col min="2002" max="2002" width="13.42578125" style="474" bestFit="1" customWidth="1"/>
    <col min="2003" max="2003" width="16.85546875" style="474" customWidth="1"/>
    <col min="2004" max="2004" width="15.42578125" style="474" customWidth="1"/>
    <col min="2005" max="2005" width="11.85546875" style="474" customWidth="1"/>
    <col min="2006" max="2006" width="9.140625" style="474" customWidth="1"/>
    <col min="2007" max="2007" width="6.7109375" style="474" customWidth="1"/>
    <col min="2008" max="2245" width="9.140625" style="474"/>
    <col min="2246" max="2246" width="7.140625" style="474" customWidth="1"/>
    <col min="2247" max="2247" width="75.7109375" style="474" customWidth="1"/>
    <col min="2248" max="2248" width="18" style="474" customWidth="1"/>
    <col min="2249" max="2249" width="10.5703125" style="474" customWidth="1"/>
    <col min="2250" max="2252" width="9.140625" style="474"/>
    <col min="2253" max="2253" width="3" style="474" customWidth="1"/>
    <col min="2254" max="2254" width="71.5703125" style="474" customWidth="1"/>
    <col min="2255" max="2255" width="16" style="474" customWidth="1"/>
    <col min="2256" max="2256" width="6.140625" style="474" customWidth="1"/>
    <col min="2257" max="2257" width="20.42578125" style="474" customWidth="1"/>
    <col min="2258" max="2258" width="13.42578125" style="474" bestFit="1" customWidth="1"/>
    <col min="2259" max="2259" width="16.85546875" style="474" customWidth="1"/>
    <col min="2260" max="2260" width="15.42578125" style="474" customWidth="1"/>
    <col min="2261" max="2261" width="11.85546875" style="474" customWidth="1"/>
    <col min="2262" max="2262" width="9.140625" style="474" customWidth="1"/>
    <col min="2263" max="2263" width="6.7109375" style="474" customWidth="1"/>
    <col min="2264" max="2501" width="9.140625" style="474"/>
    <col min="2502" max="2502" width="7.140625" style="474" customWidth="1"/>
    <col min="2503" max="2503" width="75.7109375" style="474" customWidth="1"/>
    <col min="2504" max="2504" width="18" style="474" customWidth="1"/>
    <col min="2505" max="2505" width="10.5703125" style="474" customWidth="1"/>
    <col min="2506" max="2508" width="9.140625" style="474"/>
    <col min="2509" max="2509" width="3" style="474" customWidth="1"/>
    <col min="2510" max="2510" width="71.5703125" style="474" customWidth="1"/>
    <col min="2511" max="2511" width="16" style="474" customWidth="1"/>
    <col min="2512" max="2512" width="6.140625" style="474" customWidth="1"/>
    <col min="2513" max="2513" width="20.42578125" style="474" customWidth="1"/>
    <col min="2514" max="2514" width="13.42578125" style="474" bestFit="1" customWidth="1"/>
    <col min="2515" max="2515" width="16.85546875" style="474" customWidth="1"/>
    <col min="2516" max="2516" width="15.42578125" style="474" customWidth="1"/>
    <col min="2517" max="2517" width="11.85546875" style="474" customWidth="1"/>
    <col min="2518" max="2518" width="9.140625" style="474" customWidth="1"/>
    <col min="2519" max="2519" width="6.7109375" style="474" customWidth="1"/>
    <col min="2520" max="2757" width="9.140625" style="474"/>
    <col min="2758" max="2758" width="7.140625" style="474" customWidth="1"/>
    <col min="2759" max="2759" width="75.7109375" style="474" customWidth="1"/>
    <col min="2760" max="2760" width="18" style="474" customWidth="1"/>
    <col min="2761" max="2761" width="10.5703125" style="474" customWidth="1"/>
    <col min="2762" max="2764" width="9.140625" style="474"/>
    <col min="2765" max="2765" width="3" style="474" customWidth="1"/>
    <col min="2766" max="2766" width="71.5703125" style="474" customWidth="1"/>
    <col min="2767" max="2767" width="16" style="474" customWidth="1"/>
    <col min="2768" max="2768" width="6.140625" style="474" customWidth="1"/>
    <col min="2769" max="2769" width="20.42578125" style="474" customWidth="1"/>
    <col min="2770" max="2770" width="13.42578125" style="474" bestFit="1" customWidth="1"/>
    <col min="2771" max="2771" width="16.85546875" style="474" customWidth="1"/>
    <col min="2772" max="2772" width="15.42578125" style="474" customWidth="1"/>
    <col min="2773" max="2773" width="11.85546875" style="474" customWidth="1"/>
    <col min="2774" max="2774" width="9.140625" style="474" customWidth="1"/>
    <col min="2775" max="2775" width="6.7109375" style="474" customWidth="1"/>
    <col min="2776" max="3013" width="9.140625" style="474"/>
    <col min="3014" max="3014" width="7.140625" style="474" customWidth="1"/>
    <col min="3015" max="3015" width="75.7109375" style="474" customWidth="1"/>
    <col min="3016" max="3016" width="18" style="474" customWidth="1"/>
    <col min="3017" max="3017" width="10.5703125" style="474" customWidth="1"/>
    <col min="3018" max="3020" width="9.140625" style="474"/>
    <col min="3021" max="3021" width="3" style="474" customWidth="1"/>
    <col min="3022" max="3022" width="71.5703125" style="474" customWidth="1"/>
    <col min="3023" max="3023" width="16" style="474" customWidth="1"/>
    <col min="3024" max="3024" width="6.140625" style="474" customWidth="1"/>
    <col min="3025" max="3025" width="20.42578125" style="474" customWidth="1"/>
    <col min="3026" max="3026" width="13.42578125" style="474" bestFit="1" customWidth="1"/>
    <col min="3027" max="3027" width="16.85546875" style="474" customWidth="1"/>
    <col min="3028" max="3028" width="15.42578125" style="474" customWidth="1"/>
    <col min="3029" max="3029" width="11.85546875" style="474" customWidth="1"/>
    <col min="3030" max="3030" width="9.140625" style="474" customWidth="1"/>
    <col min="3031" max="3031" width="6.7109375" style="474" customWidth="1"/>
    <col min="3032" max="3269" width="9.140625" style="474"/>
    <col min="3270" max="3270" width="7.140625" style="474" customWidth="1"/>
    <col min="3271" max="3271" width="75.7109375" style="474" customWidth="1"/>
    <col min="3272" max="3272" width="18" style="474" customWidth="1"/>
    <col min="3273" max="3273" width="10.5703125" style="474" customWidth="1"/>
    <col min="3274" max="3276" width="9.140625" style="474"/>
    <col min="3277" max="3277" width="3" style="474" customWidth="1"/>
    <col min="3278" max="3278" width="71.5703125" style="474" customWidth="1"/>
    <col min="3279" max="3279" width="16" style="474" customWidth="1"/>
    <col min="3280" max="3280" width="6.140625" style="474" customWidth="1"/>
    <col min="3281" max="3281" width="20.42578125" style="474" customWidth="1"/>
    <col min="3282" max="3282" width="13.42578125" style="474" bestFit="1" customWidth="1"/>
    <col min="3283" max="3283" width="16.85546875" style="474" customWidth="1"/>
    <col min="3284" max="3284" width="15.42578125" style="474" customWidth="1"/>
    <col min="3285" max="3285" width="11.85546875" style="474" customWidth="1"/>
    <col min="3286" max="3286" width="9.140625" style="474" customWidth="1"/>
    <col min="3287" max="3287" width="6.7109375" style="474" customWidth="1"/>
    <col min="3288" max="3525" width="9.140625" style="474"/>
    <col min="3526" max="3526" width="7.140625" style="474" customWidth="1"/>
    <col min="3527" max="3527" width="75.7109375" style="474" customWidth="1"/>
    <col min="3528" max="3528" width="18" style="474" customWidth="1"/>
    <col min="3529" max="3529" width="10.5703125" style="474" customWidth="1"/>
    <col min="3530" max="3532" width="9.140625" style="474"/>
    <col min="3533" max="3533" width="3" style="474" customWidth="1"/>
    <col min="3534" max="3534" width="71.5703125" style="474" customWidth="1"/>
    <col min="3535" max="3535" width="16" style="474" customWidth="1"/>
    <col min="3536" max="3536" width="6.140625" style="474" customWidth="1"/>
    <col min="3537" max="3537" width="20.42578125" style="474" customWidth="1"/>
    <col min="3538" max="3538" width="13.42578125" style="474" bestFit="1" customWidth="1"/>
    <col min="3539" max="3539" width="16.85546875" style="474" customWidth="1"/>
    <col min="3540" max="3540" width="15.42578125" style="474" customWidth="1"/>
    <col min="3541" max="3541" width="11.85546875" style="474" customWidth="1"/>
    <col min="3542" max="3542" width="9.140625" style="474" customWidth="1"/>
    <col min="3543" max="3543" width="6.7109375" style="474" customWidth="1"/>
    <col min="3544" max="3781" width="9.140625" style="474"/>
    <col min="3782" max="3782" width="7.140625" style="474" customWidth="1"/>
    <col min="3783" max="3783" width="75.7109375" style="474" customWidth="1"/>
    <col min="3784" max="3784" width="18" style="474" customWidth="1"/>
    <col min="3785" max="3785" width="10.5703125" style="474" customWidth="1"/>
    <col min="3786" max="3788" width="9.140625" style="474"/>
    <col min="3789" max="3789" width="3" style="474" customWidth="1"/>
    <col min="3790" max="3790" width="71.5703125" style="474" customWidth="1"/>
    <col min="3791" max="3791" width="16" style="474" customWidth="1"/>
    <col min="3792" max="3792" width="6.140625" style="474" customWidth="1"/>
    <col min="3793" max="3793" width="20.42578125" style="474" customWidth="1"/>
    <col min="3794" max="3794" width="13.42578125" style="474" bestFit="1" customWidth="1"/>
    <col min="3795" max="3795" width="16.85546875" style="474" customWidth="1"/>
    <col min="3796" max="3796" width="15.42578125" style="474" customWidth="1"/>
    <col min="3797" max="3797" width="11.85546875" style="474" customWidth="1"/>
    <col min="3798" max="3798" width="9.140625" style="474" customWidth="1"/>
    <col min="3799" max="3799" width="6.7109375" style="474" customWidth="1"/>
    <col min="3800" max="4037" width="9.140625" style="474"/>
    <col min="4038" max="4038" width="7.140625" style="474" customWidth="1"/>
    <col min="4039" max="4039" width="75.7109375" style="474" customWidth="1"/>
    <col min="4040" max="4040" width="18" style="474" customWidth="1"/>
    <col min="4041" max="4041" width="10.5703125" style="474" customWidth="1"/>
    <col min="4042" max="4044" width="9.140625" style="474"/>
    <col min="4045" max="4045" width="3" style="474" customWidth="1"/>
    <col min="4046" max="4046" width="71.5703125" style="474" customWidth="1"/>
    <col min="4047" max="4047" width="16" style="474" customWidth="1"/>
    <col min="4048" max="4048" width="6.140625" style="474" customWidth="1"/>
    <col min="4049" max="4049" width="20.42578125" style="474" customWidth="1"/>
    <col min="4050" max="4050" width="13.42578125" style="474" bestFit="1" customWidth="1"/>
    <col min="4051" max="4051" width="16.85546875" style="474" customWidth="1"/>
    <col min="4052" max="4052" width="15.42578125" style="474" customWidth="1"/>
    <col min="4053" max="4053" width="11.85546875" style="474" customWidth="1"/>
    <col min="4054" max="4054" width="9.140625" style="474" customWidth="1"/>
    <col min="4055" max="4055" width="6.7109375" style="474" customWidth="1"/>
    <col min="4056" max="4293" width="9.140625" style="474"/>
    <col min="4294" max="4294" width="7.140625" style="474" customWidth="1"/>
    <col min="4295" max="4295" width="75.7109375" style="474" customWidth="1"/>
    <col min="4296" max="4296" width="18" style="474" customWidth="1"/>
    <col min="4297" max="4297" width="10.5703125" style="474" customWidth="1"/>
    <col min="4298" max="4300" width="9.140625" style="474"/>
    <col min="4301" max="4301" width="3" style="474" customWidth="1"/>
    <col min="4302" max="4302" width="71.5703125" style="474" customWidth="1"/>
    <col min="4303" max="4303" width="16" style="474" customWidth="1"/>
    <col min="4304" max="4304" width="6.140625" style="474" customWidth="1"/>
    <col min="4305" max="4305" width="20.42578125" style="474" customWidth="1"/>
    <col min="4306" max="4306" width="13.42578125" style="474" bestFit="1" customWidth="1"/>
    <col min="4307" max="4307" width="16.85546875" style="474" customWidth="1"/>
    <col min="4308" max="4308" width="15.42578125" style="474" customWidth="1"/>
    <col min="4309" max="4309" width="11.85546875" style="474" customWidth="1"/>
    <col min="4310" max="4310" width="9.140625" style="474" customWidth="1"/>
    <col min="4311" max="4311" width="6.7109375" style="474" customWidth="1"/>
    <col min="4312" max="4549" width="9.140625" style="474"/>
    <col min="4550" max="4550" width="7.140625" style="474" customWidth="1"/>
    <col min="4551" max="4551" width="75.7109375" style="474" customWidth="1"/>
    <col min="4552" max="4552" width="18" style="474" customWidth="1"/>
    <col min="4553" max="4553" width="10.5703125" style="474" customWidth="1"/>
    <col min="4554" max="4556" width="9.140625" style="474"/>
    <col min="4557" max="4557" width="3" style="474" customWidth="1"/>
    <col min="4558" max="4558" width="71.5703125" style="474" customWidth="1"/>
    <col min="4559" max="4559" width="16" style="474" customWidth="1"/>
    <col min="4560" max="4560" width="6.140625" style="474" customWidth="1"/>
    <col min="4561" max="4561" width="20.42578125" style="474" customWidth="1"/>
    <col min="4562" max="4562" width="13.42578125" style="474" bestFit="1" customWidth="1"/>
    <col min="4563" max="4563" width="16.85546875" style="474" customWidth="1"/>
    <col min="4564" max="4564" width="15.42578125" style="474" customWidth="1"/>
    <col min="4565" max="4565" width="11.85546875" style="474" customWidth="1"/>
    <col min="4566" max="4566" width="9.140625" style="474" customWidth="1"/>
    <col min="4567" max="4567" width="6.7109375" style="474" customWidth="1"/>
    <col min="4568" max="4805" width="9.140625" style="474"/>
    <col min="4806" max="4806" width="7.140625" style="474" customWidth="1"/>
    <col min="4807" max="4807" width="75.7109375" style="474" customWidth="1"/>
    <col min="4808" max="4808" width="18" style="474" customWidth="1"/>
    <col min="4809" max="4809" width="10.5703125" style="474" customWidth="1"/>
    <col min="4810" max="4812" width="9.140625" style="474"/>
    <col min="4813" max="4813" width="3" style="474" customWidth="1"/>
    <col min="4814" max="4814" width="71.5703125" style="474" customWidth="1"/>
    <col min="4815" max="4815" width="16" style="474" customWidth="1"/>
    <col min="4816" max="4816" width="6.140625" style="474" customWidth="1"/>
    <col min="4817" max="4817" width="20.42578125" style="474" customWidth="1"/>
    <col min="4818" max="4818" width="13.42578125" style="474" bestFit="1" customWidth="1"/>
    <col min="4819" max="4819" width="16.85546875" style="474" customWidth="1"/>
    <col min="4820" max="4820" width="15.42578125" style="474" customWidth="1"/>
    <col min="4821" max="4821" width="11.85546875" style="474" customWidth="1"/>
    <col min="4822" max="4822" width="9.140625" style="474" customWidth="1"/>
    <col min="4823" max="4823" width="6.7109375" style="474" customWidth="1"/>
    <col min="4824" max="5061" width="9.140625" style="474"/>
    <col min="5062" max="5062" width="7.140625" style="474" customWidth="1"/>
    <col min="5063" max="5063" width="75.7109375" style="474" customWidth="1"/>
    <col min="5064" max="5064" width="18" style="474" customWidth="1"/>
    <col min="5065" max="5065" width="10.5703125" style="474" customWidth="1"/>
    <col min="5066" max="5068" width="9.140625" style="474"/>
    <col min="5069" max="5069" width="3" style="474" customWidth="1"/>
    <col min="5070" max="5070" width="71.5703125" style="474" customWidth="1"/>
    <col min="5071" max="5071" width="16" style="474" customWidth="1"/>
    <col min="5072" max="5072" width="6.140625" style="474" customWidth="1"/>
    <col min="5073" max="5073" width="20.42578125" style="474" customWidth="1"/>
    <col min="5074" max="5074" width="13.42578125" style="474" bestFit="1" customWidth="1"/>
    <col min="5075" max="5075" width="16.85546875" style="474" customWidth="1"/>
    <col min="5076" max="5076" width="15.42578125" style="474" customWidth="1"/>
    <col min="5077" max="5077" width="11.85546875" style="474" customWidth="1"/>
    <col min="5078" max="5078" width="9.140625" style="474" customWidth="1"/>
    <col min="5079" max="5079" width="6.7109375" style="474" customWidth="1"/>
    <col min="5080" max="5317" width="9.140625" style="474"/>
    <col min="5318" max="5318" width="7.140625" style="474" customWidth="1"/>
    <col min="5319" max="5319" width="75.7109375" style="474" customWidth="1"/>
    <col min="5320" max="5320" width="18" style="474" customWidth="1"/>
    <col min="5321" max="5321" width="10.5703125" style="474" customWidth="1"/>
    <col min="5322" max="5324" width="9.140625" style="474"/>
    <col min="5325" max="5325" width="3" style="474" customWidth="1"/>
    <col min="5326" max="5326" width="71.5703125" style="474" customWidth="1"/>
    <col min="5327" max="5327" width="16" style="474" customWidth="1"/>
    <col min="5328" max="5328" width="6.140625" style="474" customWidth="1"/>
    <col min="5329" max="5329" width="20.42578125" style="474" customWidth="1"/>
    <col min="5330" max="5330" width="13.42578125" style="474" bestFit="1" customWidth="1"/>
    <col min="5331" max="5331" width="16.85546875" style="474" customWidth="1"/>
    <col min="5332" max="5332" width="15.42578125" style="474" customWidth="1"/>
    <col min="5333" max="5333" width="11.85546875" style="474" customWidth="1"/>
    <col min="5334" max="5334" width="9.140625" style="474" customWidth="1"/>
    <col min="5335" max="5335" width="6.7109375" style="474" customWidth="1"/>
    <col min="5336" max="5573" width="9.140625" style="474"/>
    <col min="5574" max="5574" width="7.140625" style="474" customWidth="1"/>
    <col min="5575" max="5575" width="75.7109375" style="474" customWidth="1"/>
    <col min="5576" max="5576" width="18" style="474" customWidth="1"/>
    <col min="5577" max="5577" width="10.5703125" style="474" customWidth="1"/>
    <col min="5578" max="5580" width="9.140625" style="474"/>
    <col min="5581" max="5581" width="3" style="474" customWidth="1"/>
    <col min="5582" max="5582" width="71.5703125" style="474" customWidth="1"/>
    <col min="5583" max="5583" width="16" style="474" customWidth="1"/>
    <col min="5584" max="5584" width="6.140625" style="474" customWidth="1"/>
    <col min="5585" max="5585" width="20.42578125" style="474" customWidth="1"/>
    <col min="5586" max="5586" width="13.42578125" style="474" bestFit="1" customWidth="1"/>
    <col min="5587" max="5587" width="16.85546875" style="474" customWidth="1"/>
    <col min="5588" max="5588" width="15.42578125" style="474" customWidth="1"/>
    <col min="5589" max="5589" width="11.85546875" style="474" customWidth="1"/>
    <col min="5590" max="5590" width="9.140625" style="474" customWidth="1"/>
    <col min="5591" max="5591" width="6.7109375" style="474" customWidth="1"/>
    <col min="5592" max="5829" width="9.140625" style="474"/>
    <col min="5830" max="5830" width="7.140625" style="474" customWidth="1"/>
    <col min="5831" max="5831" width="75.7109375" style="474" customWidth="1"/>
    <col min="5832" max="5832" width="18" style="474" customWidth="1"/>
    <col min="5833" max="5833" width="10.5703125" style="474" customWidth="1"/>
    <col min="5834" max="5836" width="9.140625" style="474"/>
    <col min="5837" max="5837" width="3" style="474" customWidth="1"/>
    <col min="5838" max="5838" width="71.5703125" style="474" customWidth="1"/>
    <col min="5839" max="5839" width="16" style="474" customWidth="1"/>
    <col min="5840" max="5840" width="6.140625" style="474" customWidth="1"/>
    <col min="5841" max="5841" width="20.42578125" style="474" customWidth="1"/>
    <col min="5842" max="5842" width="13.42578125" style="474" bestFit="1" customWidth="1"/>
    <col min="5843" max="5843" width="16.85546875" style="474" customWidth="1"/>
    <col min="5844" max="5844" width="15.42578125" style="474" customWidth="1"/>
    <col min="5845" max="5845" width="11.85546875" style="474" customWidth="1"/>
    <col min="5846" max="5846" width="9.140625" style="474" customWidth="1"/>
    <col min="5847" max="5847" width="6.7109375" style="474" customWidth="1"/>
    <col min="5848" max="6085" width="9.140625" style="474"/>
    <col min="6086" max="6086" width="7.140625" style="474" customWidth="1"/>
    <col min="6087" max="6087" width="75.7109375" style="474" customWidth="1"/>
    <col min="6088" max="6088" width="18" style="474" customWidth="1"/>
    <col min="6089" max="6089" width="10.5703125" style="474" customWidth="1"/>
    <col min="6090" max="6092" width="9.140625" style="474"/>
    <col min="6093" max="6093" width="3" style="474" customWidth="1"/>
    <col min="6094" max="6094" width="71.5703125" style="474" customWidth="1"/>
    <col min="6095" max="6095" width="16" style="474" customWidth="1"/>
    <col min="6096" max="6096" width="6.140625" style="474" customWidth="1"/>
    <col min="6097" max="6097" width="20.42578125" style="474" customWidth="1"/>
    <col min="6098" max="6098" width="13.42578125" style="474" bestFit="1" customWidth="1"/>
    <col min="6099" max="6099" width="16.85546875" style="474" customWidth="1"/>
    <col min="6100" max="6100" width="15.42578125" style="474" customWidth="1"/>
    <col min="6101" max="6101" width="11.85546875" style="474" customWidth="1"/>
    <col min="6102" max="6102" width="9.140625" style="474" customWidth="1"/>
    <col min="6103" max="6103" width="6.7109375" style="474" customWidth="1"/>
    <col min="6104" max="6341" width="9.140625" style="474"/>
    <col min="6342" max="6342" width="7.140625" style="474" customWidth="1"/>
    <col min="6343" max="6343" width="75.7109375" style="474" customWidth="1"/>
    <col min="6344" max="6344" width="18" style="474" customWidth="1"/>
    <col min="6345" max="6345" width="10.5703125" style="474" customWidth="1"/>
    <col min="6346" max="6348" width="9.140625" style="474"/>
    <col min="6349" max="6349" width="3" style="474" customWidth="1"/>
    <col min="6350" max="6350" width="71.5703125" style="474" customWidth="1"/>
    <col min="6351" max="6351" width="16" style="474" customWidth="1"/>
    <col min="6352" max="6352" width="6.140625" style="474" customWidth="1"/>
    <col min="6353" max="6353" width="20.42578125" style="474" customWidth="1"/>
    <col min="6354" max="6354" width="13.42578125" style="474" bestFit="1" customWidth="1"/>
    <col min="6355" max="6355" width="16.85546875" style="474" customWidth="1"/>
    <col min="6356" max="6356" width="15.42578125" style="474" customWidth="1"/>
    <col min="6357" max="6357" width="11.85546875" style="474" customWidth="1"/>
    <col min="6358" max="6358" width="9.140625" style="474" customWidth="1"/>
    <col min="6359" max="6359" width="6.7109375" style="474" customWidth="1"/>
    <col min="6360" max="6597" width="9.140625" style="474"/>
    <col min="6598" max="6598" width="7.140625" style="474" customWidth="1"/>
    <col min="6599" max="6599" width="75.7109375" style="474" customWidth="1"/>
    <col min="6600" max="6600" width="18" style="474" customWidth="1"/>
    <col min="6601" max="6601" width="10.5703125" style="474" customWidth="1"/>
    <col min="6602" max="6604" width="9.140625" style="474"/>
    <col min="6605" max="6605" width="3" style="474" customWidth="1"/>
    <col min="6606" max="6606" width="71.5703125" style="474" customWidth="1"/>
    <col min="6607" max="6607" width="16" style="474" customWidth="1"/>
    <col min="6608" max="6608" width="6.140625" style="474" customWidth="1"/>
    <col min="6609" max="6609" width="20.42578125" style="474" customWidth="1"/>
    <col min="6610" max="6610" width="13.42578125" style="474" bestFit="1" customWidth="1"/>
    <col min="6611" max="6611" width="16.85546875" style="474" customWidth="1"/>
    <col min="6612" max="6612" width="15.42578125" style="474" customWidth="1"/>
    <col min="6613" max="6613" width="11.85546875" style="474" customWidth="1"/>
    <col min="6614" max="6614" width="9.140625" style="474" customWidth="1"/>
    <col min="6615" max="6615" width="6.7109375" style="474" customWidth="1"/>
    <col min="6616" max="6853" width="9.140625" style="474"/>
    <col min="6854" max="6854" width="7.140625" style="474" customWidth="1"/>
    <col min="6855" max="6855" width="75.7109375" style="474" customWidth="1"/>
    <col min="6856" max="6856" width="18" style="474" customWidth="1"/>
    <col min="6857" max="6857" width="10.5703125" style="474" customWidth="1"/>
    <col min="6858" max="6860" width="9.140625" style="474"/>
    <col min="6861" max="6861" width="3" style="474" customWidth="1"/>
    <col min="6862" max="6862" width="71.5703125" style="474" customWidth="1"/>
    <col min="6863" max="6863" width="16" style="474" customWidth="1"/>
    <col min="6864" max="6864" width="6.140625" style="474" customWidth="1"/>
    <col min="6865" max="6865" width="20.42578125" style="474" customWidth="1"/>
    <col min="6866" max="6866" width="13.42578125" style="474" bestFit="1" customWidth="1"/>
    <col min="6867" max="6867" width="16.85546875" style="474" customWidth="1"/>
    <col min="6868" max="6868" width="15.42578125" style="474" customWidth="1"/>
    <col min="6869" max="6869" width="11.85546875" style="474" customWidth="1"/>
    <col min="6870" max="6870" width="9.140625" style="474" customWidth="1"/>
    <col min="6871" max="6871" width="6.7109375" style="474" customWidth="1"/>
    <col min="6872" max="7109" width="9.140625" style="474"/>
    <col min="7110" max="7110" width="7.140625" style="474" customWidth="1"/>
    <col min="7111" max="7111" width="75.7109375" style="474" customWidth="1"/>
    <col min="7112" max="7112" width="18" style="474" customWidth="1"/>
    <col min="7113" max="7113" width="10.5703125" style="474" customWidth="1"/>
    <col min="7114" max="7116" width="9.140625" style="474"/>
    <col min="7117" max="7117" width="3" style="474" customWidth="1"/>
    <col min="7118" max="7118" width="71.5703125" style="474" customWidth="1"/>
    <col min="7119" max="7119" width="16" style="474" customWidth="1"/>
    <col min="7120" max="7120" width="6.140625" style="474" customWidth="1"/>
    <col min="7121" max="7121" width="20.42578125" style="474" customWidth="1"/>
    <col min="7122" max="7122" width="13.42578125" style="474" bestFit="1" customWidth="1"/>
    <col min="7123" max="7123" width="16.85546875" style="474" customWidth="1"/>
    <col min="7124" max="7124" width="15.42578125" style="474" customWidth="1"/>
    <col min="7125" max="7125" width="11.85546875" style="474" customWidth="1"/>
    <col min="7126" max="7126" width="9.140625" style="474" customWidth="1"/>
    <col min="7127" max="7127" width="6.7109375" style="474" customWidth="1"/>
    <col min="7128" max="7365" width="9.140625" style="474"/>
    <col min="7366" max="7366" width="7.140625" style="474" customWidth="1"/>
    <col min="7367" max="7367" width="75.7109375" style="474" customWidth="1"/>
    <col min="7368" max="7368" width="18" style="474" customWidth="1"/>
    <col min="7369" max="7369" width="10.5703125" style="474" customWidth="1"/>
    <col min="7370" max="7372" width="9.140625" style="474"/>
    <col min="7373" max="7373" width="3" style="474" customWidth="1"/>
    <col min="7374" max="7374" width="71.5703125" style="474" customWidth="1"/>
    <col min="7375" max="7375" width="16" style="474" customWidth="1"/>
    <col min="7376" max="7376" width="6.140625" style="474" customWidth="1"/>
    <col min="7377" max="7377" width="20.42578125" style="474" customWidth="1"/>
    <col min="7378" max="7378" width="13.42578125" style="474" bestFit="1" customWidth="1"/>
    <col min="7379" max="7379" width="16.85546875" style="474" customWidth="1"/>
    <col min="7380" max="7380" width="15.42578125" style="474" customWidth="1"/>
    <col min="7381" max="7381" width="11.85546875" style="474" customWidth="1"/>
    <col min="7382" max="7382" width="9.140625" style="474" customWidth="1"/>
    <col min="7383" max="7383" width="6.7109375" style="474" customWidth="1"/>
    <col min="7384" max="7621" width="9.140625" style="474"/>
    <col min="7622" max="7622" width="7.140625" style="474" customWidth="1"/>
    <col min="7623" max="7623" width="75.7109375" style="474" customWidth="1"/>
    <col min="7624" max="7624" width="18" style="474" customWidth="1"/>
    <col min="7625" max="7625" width="10.5703125" style="474" customWidth="1"/>
    <col min="7626" max="7628" width="9.140625" style="474"/>
    <col min="7629" max="7629" width="3" style="474" customWidth="1"/>
    <col min="7630" max="7630" width="71.5703125" style="474" customWidth="1"/>
    <col min="7631" max="7631" width="16" style="474" customWidth="1"/>
    <col min="7632" max="7632" width="6.140625" style="474" customWidth="1"/>
    <col min="7633" max="7633" width="20.42578125" style="474" customWidth="1"/>
    <col min="7634" max="7634" width="13.42578125" style="474" bestFit="1" customWidth="1"/>
    <col min="7635" max="7635" width="16.85546875" style="474" customWidth="1"/>
    <col min="7636" max="7636" width="15.42578125" style="474" customWidth="1"/>
    <col min="7637" max="7637" width="11.85546875" style="474" customWidth="1"/>
    <col min="7638" max="7638" width="9.140625" style="474" customWidth="1"/>
    <col min="7639" max="7639" width="6.7109375" style="474" customWidth="1"/>
    <col min="7640" max="7877" width="9.140625" style="474"/>
    <col min="7878" max="7878" width="7.140625" style="474" customWidth="1"/>
    <col min="7879" max="7879" width="75.7109375" style="474" customWidth="1"/>
    <col min="7880" max="7880" width="18" style="474" customWidth="1"/>
    <col min="7881" max="7881" width="10.5703125" style="474" customWidth="1"/>
    <col min="7882" max="7884" width="9.140625" style="474"/>
    <col min="7885" max="7885" width="3" style="474" customWidth="1"/>
    <col min="7886" max="7886" width="71.5703125" style="474" customWidth="1"/>
    <col min="7887" max="7887" width="16" style="474" customWidth="1"/>
    <col min="7888" max="7888" width="6.140625" style="474" customWidth="1"/>
    <col min="7889" max="7889" width="20.42578125" style="474" customWidth="1"/>
    <col min="7890" max="7890" width="13.42578125" style="474" bestFit="1" customWidth="1"/>
    <col min="7891" max="7891" width="16.85546875" style="474" customWidth="1"/>
    <col min="7892" max="7892" width="15.42578125" style="474" customWidth="1"/>
    <col min="7893" max="7893" width="11.85546875" style="474" customWidth="1"/>
    <col min="7894" max="7894" width="9.140625" style="474" customWidth="1"/>
    <col min="7895" max="7895" width="6.7109375" style="474" customWidth="1"/>
    <col min="7896" max="8133" width="9.140625" style="474"/>
    <col min="8134" max="8134" width="7.140625" style="474" customWidth="1"/>
    <col min="8135" max="8135" width="75.7109375" style="474" customWidth="1"/>
    <col min="8136" max="8136" width="18" style="474" customWidth="1"/>
    <col min="8137" max="8137" width="10.5703125" style="474" customWidth="1"/>
    <col min="8138" max="8140" width="9.140625" style="474"/>
    <col min="8141" max="8141" width="3" style="474" customWidth="1"/>
    <col min="8142" max="8142" width="71.5703125" style="474" customWidth="1"/>
    <col min="8143" max="8143" width="16" style="474" customWidth="1"/>
    <col min="8144" max="8144" width="6.140625" style="474" customWidth="1"/>
    <col min="8145" max="8145" width="20.42578125" style="474" customWidth="1"/>
    <col min="8146" max="8146" width="13.42578125" style="474" bestFit="1" customWidth="1"/>
    <col min="8147" max="8147" width="16.85546875" style="474" customWidth="1"/>
    <col min="8148" max="8148" width="15.42578125" style="474" customWidth="1"/>
    <col min="8149" max="8149" width="11.85546875" style="474" customWidth="1"/>
    <col min="8150" max="8150" width="9.140625" style="474" customWidth="1"/>
    <col min="8151" max="8151" width="6.7109375" style="474" customWidth="1"/>
    <col min="8152" max="8389" width="9.140625" style="474"/>
    <col min="8390" max="8390" width="7.140625" style="474" customWidth="1"/>
    <col min="8391" max="8391" width="75.7109375" style="474" customWidth="1"/>
    <col min="8392" max="8392" width="18" style="474" customWidth="1"/>
    <col min="8393" max="8393" width="10.5703125" style="474" customWidth="1"/>
    <col min="8394" max="8396" width="9.140625" style="474"/>
    <col min="8397" max="8397" width="3" style="474" customWidth="1"/>
    <col min="8398" max="8398" width="71.5703125" style="474" customWidth="1"/>
    <col min="8399" max="8399" width="16" style="474" customWidth="1"/>
    <col min="8400" max="8400" width="6.140625" style="474" customWidth="1"/>
    <col min="8401" max="8401" width="20.42578125" style="474" customWidth="1"/>
    <col min="8402" max="8402" width="13.42578125" style="474" bestFit="1" customWidth="1"/>
    <col min="8403" max="8403" width="16.85546875" style="474" customWidth="1"/>
    <col min="8404" max="8404" width="15.42578125" style="474" customWidth="1"/>
    <col min="8405" max="8405" width="11.85546875" style="474" customWidth="1"/>
    <col min="8406" max="8406" width="9.140625" style="474" customWidth="1"/>
    <col min="8407" max="8407" width="6.7109375" style="474" customWidth="1"/>
    <col min="8408" max="8645" width="9.140625" style="474"/>
    <col min="8646" max="8646" width="7.140625" style="474" customWidth="1"/>
    <col min="8647" max="8647" width="75.7109375" style="474" customWidth="1"/>
    <col min="8648" max="8648" width="18" style="474" customWidth="1"/>
    <col min="8649" max="8649" width="10.5703125" style="474" customWidth="1"/>
    <col min="8650" max="8652" width="9.140625" style="474"/>
    <col min="8653" max="8653" width="3" style="474" customWidth="1"/>
    <col min="8654" max="8654" width="71.5703125" style="474" customWidth="1"/>
    <col min="8655" max="8655" width="16" style="474" customWidth="1"/>
    <col min="8656" max="8656" width="6.140625" style="474" customWidth="1"/>
    <col min="8657" max="8657" width="20.42578125" style="474" customWidth="1"/>
    <col min="8658" max="8658" width="13.42578125" style="474" bestFit="1" customWidth="1"/>
    <col min="8659" max="8659" width="16.85546875" style="474" customWidth="1"/>
    <col min="8660" max="8660" width="15.42578125" style="474" customWidth="1"/>
    <col min="8661" max="8661" width="11.85546875" style="474" customWidth="1"/>
    <col min="8662" max="8662" width="9.140625" style="474" customWidth="1"/>
    <col min="8663" max="8663" width="6.7109375" style="474" customWidth="1"/>
    <col min="8664" max="8901" width="9.140625" style="474"/>
    <col min="8902" max="8902" width="7.140625" style="474" customWidth="1"/>
    <col min="8903" max="8903" width="75.7109375" style="474" customWidth="1"/>
    <col min="8904" max="8904" width="18" style="474" customWidth="1"/>
    <col min="8905" max="8905" width="10.5703125" style="474" customWidth="1"/>
    <col min="8906" max="8908" width="9.140625" style="474"/>
    <col min="8909" max="8909" width="3" style="474" customWidth="1"/>
    <col min="8910" max="8910" width="71.5703125" style="474" customWidth="1"/>
    <col min="8911" max="8911" width="16" style="474" customWidth="1"/>
    <col min="8912" max="8912" width="6.140625" style="474" customWidth="1"/>
    <col min="8913" max="8913" width="20.42578125" style="474" customWidth="1"/>
    <col min="8914" max="8914" width="13.42578125" style="474" bestFit="1" customWidth="1"/>
    <col min="8915" max="8915" width="16.85546875" style="474" customWidth="1"/>
    <col min="8916" max="8916" width="15.42578125" style="474" customWidth="1"/>
    <col min="8917" max="8917" width="11.85546875" style="474" customWidth="1"/>
    <col min="8918" max="8918" width="9.140625" style="474" customWidth="1"/>
    <col min="8919" max="8919" width="6.7109375" style="474" customWidth="1"/>
    <col min="8920" max="9157" width="9.140625" style="474"/>
    <col min="9158" max="9158" width="7.140625" style="474" customWidth="1"/>
    <col min="9159" max="9159" width="75.7109375" style="474" customWidth="1"/>
    <col min="9160" max="9160" width="18" style="474" customWidth="1"/>
    <col min="9161" max="9161" width="10.5703125" style="474" customWidth="1"/>
    <col min="9162" max="9164" width="9.140625" style="474"/>
    <col min="9165" max="9165" width="3" style="474" customWidth="1"/>
    <col min="9166" max="9166" width="71.5703125" style="474" customWidth="1"/>
    <col min="9167" max="9167" width="16" style="474" customWidth="1"/>
    <col min="9168" max="9168" width="6.140625" style="474" customWidth="1"/>
    <col min="9169" max="9169" width="20.42578125" style="474" customWidth="1"/>
    <col min="9170" max="9170" width="13.42578125" style="474" bestFit="1" customWidth="1"/>
    <col min="9171" max="9171" width="16.85546875" style="474" customWidth="1"/>
    <col min="9172" max="9172" width="15.42578125" style="474" customWidth="1"/>
    <col min="9173" max="9173" width="11.85546875" style="474" customWidth="1"/>
    <col min="9174" max="9174" width="9.140625" style="474" customWidth="1"/>
    <col min="9175" max="9175" width="6.7109375" style="474" customWidth="1"/>
    <col min="9176" max="9413" width="9.140625" style="474"/>
    <col min="9414" max="9414" width="7.140625" style="474" customWidth="1"/>
    <col min="9415" max="9415" width="75.7109375" style="474" customWidth="1"/>
    <col min="9416" max="9416" width="18" style="474" customWidth="1"/>
    <col min="9417" max="9417" width="10.5703125" style="474" customWidth="1"/>
    <col min="9418" max="9420" width="9.140625" style="474"/>
    <col min="9421" max="9421" width="3" style="474" customWidth="1"/>
    <col min="9422" max="9422" width="71.5703125" style="474" customWidth="1"/>
    <col min="9423" max="9423" width="16" style="474" customWidth="1"/>
    <col min="9424" max="9424" width="6.140625" style="474" customWidth="1"/>
    <col min="9425" max="9425" width="20.42578125" style="474" customWidth="1"/>
    <col min="9426" max="9426" width="13.42578125" style="474" bestFit="1" customWidth="1"/>
    <col min="9427" max="9427" width="16.85546875" style="474" customWidth="1"/>
    <col min="9428" max="9428" width="15.42578125" style="474" customWidth="1"/>
    <col min="9429" max="9429" width="11.85546875" style="474" customWidth="1"/>
    <col min="9430" max="9430" width="9.140625" style="474" customWidth="1"/>
    <col min="9431" max="9431" width="6.7109375" style="474" customWidth="1"/>
    <col min="9432" max="9669" width="9.140625" style="474"/>
    <col min="9670" max="9670" width="7.140625" style="474" customWidth="1"/>
    <col min="9671" max="9671" width="75.7109375" style="474" customWidth="1"/>
    <col min="9672" max="9672" width="18" style="474" customWidth="1"/>
    <col min="9673" max="9673" width="10.5703125" style="474" customWidth="1"/>
    <col min="9674" max="9676" width="9.140625" style="474"/>
    <col min="9677" max="9677" width="3" style="474" customWidth="1"/>
    <col min="9678" max="9678" width="71.5703125" style="474" customWidth="1"/>
    <col min="9679" max="9679" width="16" style="474" customWidth="1"/>
    <col min="9680" max="9680" width="6.140625" style="474" customWidth="1"/>
    <col min="9681" max="9681" width="20.42578125" style="474" customWidth="1"/>
    <col min="9682" max="9682" width="13.42578125" style="474" bestFit="1" customWidth="1"/>
    <col min="9683" max="9683" width="16.85546875" style="474" customWidth="1"/>
    <col min="9684" max="9684" width="15.42578125" style="474" customWidth="1"/>
    <col min="9685" max="9685" width="11.85546875" style="474" customWidth="1"/>
    <col min="9686" max="9686" width="9.140625" style="474" customWidth="1"/>
    <col min="9687" max="9687" width="6.7109375" style="474" customWidth="1"/>
    <col min="9688" max="9925" width="9.140625" style="474"/>
    <col min="9926" max="9926" width="7.140625" style="474" customWidth="1"/>
    <col min="9927" max="9927" width="75.7109375" style="474" customWidth="1"/>
    <col min="9928" max="9928" width="18" style="474" customWidth="1"/>
    <col min="9929" max="9929" width="10.5703125" style="474" customWidth="1"/>
    <col min="9930" max="9932" width="9.140625" style="474"/>
    <col min="9933" max="9933" width="3" style="474" customWidth="1"/>
    <col min="9934" max="9934" width="71.5703125" style="474" customWidth="1"/>
    <col min="9935" max="9935" width="16" style="474" customWidth="1"/>
    <col min="9936" max="9936" width="6.140625" style="474" customWidth="1"/>
    <col min="9937" max="9937" width="20.42578125" style="474" customWidth="1"/>
    <col min="9938" max="9938" width="13.42578125" style="474" bestFit="1" customWidth="1"/>
    <col min="9939" max="9939" width="16.85546875" style="474" customWidth="1"/>
    <col min="9940" max="9940" width="15.42578125" style="474" customWidth="1"/>
    <col min="9941" max="9941" width="11.85546875" style="474" customWidth="1"/>
    <col min="9942" max="9942" width="9.140625" style="474" customWidth="1"/>
    <col min="9943" max="9943" width="6.7109375" style="474" customWidth="1"/>
    <col min="9944" max="10181" width="9.140625" style="474"/>
    <col min="10182" max="10182" width="7.140625" style="474" customWidth="1"/>
    <col min="10183" max="10183" width="75.7109375" style="474" customWidth="1"/>
    <col min="10184" max="10184" width="18" style="474" customWidth="1"/>
    <col min="10185" max="10185" width="10.5703125" style="474" customWidth="1"/>
    <col min="10186" max="10188" width="9.140625" style="474"/>
    <col min="10189" max="10189" width="3" style="474" customWidth="1"/>
    <col min="10190" max="10190" width="71.5703125" style="474" customWidth="1"/>
    <col min="10191" max="10191" width="16" style="474" customWidth="1"/>
    <col min="10192" max="10192" width="6.140625" style="474" customWidth="1"/>
    <col min="10193" max="10193" width="20.42578125" style="474" customWidth="1"/>
    <col min="10194" max="10194" width="13.42578125" style="474" bestFit="1" customWidth="1"/>
    <col min="10195" max="10195" width="16.85546875" style="474" customWidth="1"/>
    <col min="10196" max="10196" width="15.42578125" style="474" customWidth="1"/>
    <col min="10197" max="10197" width="11.85546875" style="474" customWidth="1"/>
    <col min="10198" max="10198" width="9.140625" style="474" customWidth="1"/>
    <col min="10199" max="10199" width="6.7109375" style="474" customWidth="1"/>
    <col min="10200" max="10437" width="9.140625" style="474"/>
    <col min="10438" max="10438" width="7.140625" style="474" customWidth="1"/>
    <col min="10439" max="10439" width="75.7109375" style="474" customWidth="1"/>
    <col min="10440" max="10440" width="18" style="474" customWidth="1"/>
    <col min="10441" max="10441" width="10.5703125" style="474" customWidth="1"/>
    <col min="10442" max="10444" width="9.140625" style="474"/>
    <col min="10445" max="10445" width="3" style="474" customWidth="1"/>
    <col min="10446" max="10446" width="71.5703125" style="474" customWidth="1"/>
    <col min="10447" max="10447" width="16" style="474" customWidth="1"/>
    <col min="10448" max="10448" width="6.140625" style="474" customWidth="1"/>
    <col min="10449" max="10449" width="20.42578125" style="474" customWidth="1"/>
    <col min="10450" max="10450" width="13.42578125" style="474" bestFit="1" customWidth="1"/>
    <col min="10451" max="10451" width="16.85546875" style="474" customWidth="1"/>
    <col min="10452" max="10452" width="15.42578125" style="474" customWidth="1"/>
    <col min="10453" max="10453" width="11.85546875" style="474" customWidth="1"/>
    <col min="10454" max="10454" width="9.140625" style="474" customWidth="1"/>
    <col min="10455" max="10455" width="6.7109375" style="474" customWidth="1"/>
    <col min="10456" max="10693" width="9.140625" style="474"/>
    <col min="10694" max="10694" width="7.140625" style="474" customWidth="1"/>
    <col min="10695" max="10695" width="75.7109375" style="474" customWidth="1"/>
    <col min="10696" max="10696" width="18" style="474" customWidth="1"/>
    <col min="10697" max="10697" width="10.5703125" style="474" customWidth="1"/>
    <col min="10698" max="10700" width="9.140625" style="474"/>
    <col min="10701" max="10701" width="3" style="474" customWidth="1"/>
    <col min="10702" max="10702" width="71.5703125" style="474" customWidth="1"/>
    <col min="10703" max="10703" width="16" style="474" customWidth="1"/>
    <col min="10704" max="10704" width="6.140625" style="474" customWidth="1"/>
    <col min="10705" max="10705" width="20.42578125" style="474" customWidth="1"/>
    <col min="10706" max="10706" width="13.42578125" style="474" bestFit="1" customWidth="1"/>
    <col min="10707" max="10707" width="16.85546875" style="474" customWidth="1"/>
    <col min="10708" max="10708" width="15.42578125" style="474" customWidth="1"/>
    <col min="10709" max="10709" width="11.85546875" style="474" customWidth="1"/>
    <col min="10710" max="10710" width="9.140625" style="474" customWidth="1"/>
    <col min="10711" max="10711" width="6.7109375" style="474" customWidth="1"/>
    <col min="10712" max="10949" width="9.140625" style="474"/>
    <col min="10950" max="10950" width="7.140625" style="474" customWidth="1"/>
    <col min="10951" max="10951" width="75.7109375" style="474" customWidth="1"/>
    <col min="10952" max="10952" width="18" style="474" customWidth="1"/>
    <col min="10953" max="10953" width="10.5703125" style="474" customWidth="1"/>
    <col min="10954" max="10956" width="9.140625" style="474"/>
    <col min="10957" max="10957" width="3" style="474" customWidth="1"/>
    <col min="10958" max="10958" width="71.5703125" style="474" customWidth="1"/>
    <col min="10959" max="10959" width="16" style="474" customWidth="1"/>
    <col min="10960" max="10960" width="6.140625" style="474" customWidth="1"/>
    <col min="10961" max="10961" width="20.42578125" style="474" customWidth="1"/>
    <col min="10962" max="10962" width="13.42578125" style="474" bestFit="1" customWidth="1"/>
    <col min="10963" max="10963" width="16.85546875" style="474" customWidth="1"/>
    <col min="10964" max="10964" width="15.42578125" style="474" customWidth="1"/>
    <col min="10965" max="10965" width="11.85546875" style="474" customWidth="1"/>
    <col min="10966" max="10966" width="9.140625" style="474" customWidth="1"/>
    <col min="10967" max="10967" width="6.7109375" style="474" customWidth="1"/>
    <col min="10968" max="11205" width="9.140625" style="474"/>
    <col min="11206" max="11206" width="7.140625" style="474" customWidth="1"/>
    <col min="11207" max="11207" width="75.7109375" style="474" customWidth="1"/>
    <col min="11208" max="11208" width="18" style="474" customWidth="1"/>
    <col min="11209" max="11209" width="10.5703125" style="474" customWidth="1"/>
    <col min="11210" max="11212" width="9.140625" style="474"/>
    <col min="11213" max="11213" width="3" style="474" customWidth="1"/>
    <col min="11214" max="11214" width="71.5703125" style="474" customWidth="1"/>
    <col min="11215" max="11215" width="16" style="474" customWidth="1"/>
    <col min="11216" max="11216" width="6.140625" style="474" customWidth="1"/>
    <col min="11217" max="11217" width="20.42578125" style="474" customWidth="1"/>
    <col min="11218" max="11218" width="13.42578125" style="474" bestFit="1" customWidth="1"/>
    <col min="11219" max="11219" width="16.85546875" style="474" customWidth="1"/>
    <col min="11220" max="11220" width="15.42578125" style="474" customWidth="1"/>
    <col min="11221" max="11221" width="11.85546875" style="474" customWidth="1"/>
    <col min="11222" max="11222" width="9.140625" style="474" customWidth="1"/>
    <col min="11223" max="11223" width="6.7109375" style="474" customWidth="1"/>
    <col min="11224" max="11461" width="9.140625" style="474"/>
    <col min="11462" max="11462" width="7.140625" style="474" customWidth="1"/>
    <col min="11463" max="11463" width="75.7109375" style="474" customWidth="1"/>
    <col min="11464" max="11464" width="18" style="474" customWidth="1"/>
    <col min="11465" max="11465" width="10.5703125" style="474" customWidth="1"/>
    <col min="11466" max="11468" width="9.140625" style="474"/>
    <col min="11469" max="11469" width="3" style="474" customWidth="1"/>
    <col min="11470" max="11470" width="71.5703125" style="474" customWidth="1"/>
    <col min="11471" max="11471" width="16" style="474" customWidth="1"/>
    <col min="11472" max="11472" width="6.140625" style="474" customWidth="1"/>
    <col min="11473" max="11473" width="20.42578125" style="474" customWidth="1"/>
    <col min="11474" max="11474" width="13.42578125" style="474" bestFit="1" customWidth="1"/>
    <col min="11475" max="11475" width="16.85546875" style="474" customWidth="1"/>
    <col min="11476" max="11476" width="15.42578125" style="474" customWidth="1"/>
    <col min="11477" max="11477" width="11.85546875" style="474" customWidth="1"/>
    <col min="11478" max="11478" width="9.140625" style="474" customWidth="1"/>
    <col min="11479" max="11479" width="6.7109375" style="474" customWidth="1"/>
    <col min="11480" max="11717" width="9.140625" style="474"/>
    <col min="11718" max="11718" width="7.140625" style="474" customWidth="1"/>
    <col min="11719" max="11719" width="75.7109375" style="474" customWidth="1"/>
    <col min="11720" max="11720" width="18" style="474" customWidth="1"/>
    <col min="11721" max="11721" width="10.5703125" style="474" customWidth="1"/>
    <col min="11722" max="11724" width="9.140625" style="474"/>
    <col min="11725" max="11725" width="3" style="474" customWidth="1"/>
    <col min="11726" max="11726" width="71.5703125" style="474" customWidth="1"/>
    <col min="11727" max="11727" width="16" style="474" customWidth="1"/>
    <col min="11728" max="11728" width="6.140625" style="474" customWidth="1"/>
    <col min="11729" max="11729" width="20.42578125" style="474" customWidth="1"/>
    <col min="11730" max="11730" width="13.42578125" style="474" bestFit="1" customWidth="1"/>
    <col min="11731" max="11731" width="16.85546875" style="474" customWidth="1"/>
    <col min="11732" max="11732" width="15.42578125" style="474" customWidth="1"/>
    <col min="11733" max="11733" width="11.85546875" style="474" customWidth="1"/>
    <col min="11734" max="11734" width="9.140625" style="474" customWidth="1"/>
    <col min="11735" max="11735" width="6.7109375" style="474" customWidth="1"/>
    <col min="11736" max="11973" width="9.140625" style="474"/>
    <col min="11974" max="11974" width="7.140625" style="474" customWidth="1"/>
    <col min="11975" max="11975" width="75.7109375" style="474" customWidth="1"/>
    <col min="11976" max="11976" width="18" style="474" customWidth="1"/>
    <col min="11977" max="11977" width="10.5703125" style="474" customWidth="1"/>
    <col min="11978" max="11980" width="9.140625" style="474"/>
    <col min="11981" max="11981" width="3" style="474" customWidth="1"/>
    <col min="11982" max="11982" width="71.5703125" style="474" customWidth="1"/>
    <col min="11983" max="11983" width="16" style="474" customWidth="1"/>
    <col min="11984" max="11984" width="6.140625" style="474" customWidth="1"/>
    <col min="11985" max="11985" width="20.42578125" style="474" customWidth="1"/>
    <col min="11986" max="11986" width="13.42578125" style="474" bestFit="1" customWidth="1"/>
    <col min="11987" max="11987" width="16.85546875" style="474" customWidth="1"/>
    <col min="11988" max="11988" width="15.42578125" style="474" customWidth="1"/>
    <col min="11989" max="11989" width="11.85546875" style="474" customWidth="1"/>
    <col min="11990" max="11990" width="9.140625" style="474" customWidth="1"/>
    <col min="11991" max="11991" width="6.7109375" style="474" customWidth="1"/>
    <col min="11992" max="12229" width="9.140625" style="474"/>
    <col min="12230" max="12230" width="7.140625" style="474" customWidth="1"/>
    <col min="12231" max="12231" width="75.7109375" style="474" customWidth="1"/>
    <col min="12232" max="12232" width="18" style="474" customWidth="1"/>
    <col min="12233" max="12233" width="10.5703125" style="474" customWidth="1"/>
    <col min="12234" max="12236" width="9.140625" style="474"/>
    <col min="12237" max="12237" width="3" style="474" customWidth="1"/>
    <col min="12238" max="12238" width="71.5703125" style="474" customWidth="1"/>
    <col min="12239" max="12239" width="16" style="474" customWidth="1"/>
    <col min="12240" max="12240" width="6.140625" style="474" customWidth="1"/>
    <col min="12241" max="12241" width="20.42578125" style="474" customWidth="1"/>
    <col min="12242" max="12242" width="13.42578125" style="474" bestFit="1" customWidth="1"/>
    <col min="12243" max="12243" width="16.85546875" style="474" customWidth="1"/>
    <col min="12244" max="12244" width="15.42578125" style="474" customWidth="1"/>
    <col min="12245" max="12245" width="11.85546875" style="474" customWidth="1"/>
    <col min="12246" max="12246" width="9.140625" style="474" customWidth="1"/>
    <col min="12247" max="12247" width="6.7109375" style="474" customWidth="1"/>
    <col min="12248" max="12485" width="9.140625" style="474"/>
    <col min="12486" max="12486" width="7.140625" style="474" customWidth="1"/>
    <col min="12487" max="12487" width="75.7109375" style="474" customWidth="1"/>
    <col min="12488" max="12488" width="18" style="474" customWidth="1"/>
    <col min="12489" max="12489" width="10.5703125" style="474" customWidth="1"/>
    <col min="12490" max="12492" width="9.140625" style="474"/>
    <col min="12493" max="12493" width="3" style="474" customWidth="1"/>
    <col min="12494" max="12494" width="71.5703125" style="474" customWidth="1"/>
    <col min="12495" max="12495" width="16" style="474" customWidth="1"/>
    <col min="12496" max="12496" width="6.140625" style="474" customWidth="1"/>
    <col min="12497" max="12497" width="20.42578125" style="474" customWidth="1"/>
    <col min="12498" max="12498" width="13.42578125" style="474" bestFit="1" customWidth="1"/>
    <col min="12499" max="12499" width="16.85546875" style="474" customWidth="1"/>
    <col min="12500" max="12500" width="15.42578125" style="474" customWidth="1"/>
    <col min="12501" max="12501" width="11.85546875" style="474" customWidth="1"/>
    <col min="12502" max="12502" width="9.140625" style="474" customWidth="1"/>
    <col min="12503" max="12503" width="6.7109375" style="474" customWidth="1"/>
    <col min="12504" max="12741" width="9.140625" style="474"/>
    <col min="12742" max="12742" width="7.140625" style="474" customWidth="1"/>
    <col min="12743" max="12743" width="75.7109375" style="474" customWidth="1"/>
    <col min="12744" max="12744" width="18" style="474" customWidth="1"/>
    <col min="12745" max="12745" width="10.5703125" style="474" customWidth="1"/>
    <col min="12746" max="12748" width="9.140625" style="474"/>
    <col min="12749" max="12749" width="3" style="474" customWidth="1"/>
    <col min="12750" max="12750" width="71.5703125" style="474" customWidth="1"/>
    <col min="12751" max="12751" width="16" style="474" customWidth="1"/>
    <col min="12752" max="12752" width="6.140625" style="474" customWidth="1"/>
    <col min="12753" max="12753" width="20.42578125" style="474" customWidth="1"/>
    <col min="12754" max="12754" width="13.42578125" style="474" bestFit="1" customWidth="1"/>
    <col min="12755" max="12755" width="16.85546875" style="474" customWidth="1"/>
    <col min="12756" max="12756" width="15.42578125" style="474" customWidth="1"/>
    <col min="12757" max="12757" width="11.85546875" style="474" customWidth="1"/>
    <col min="12758" max="12758" width="9.140625" style="474" customWidth="1"/>
    <col min="12759" max="12759" width="6.7109375" style="474" customWidth="1"/>
    <col min="12760" max="12997" width="9.140625" style="474"/>
    <col min="12998" max="12998" width="7.140625" style="474" customWidth="1"/>
    <col min="12999" max="12999" width="75.7109375" style="474" customWidth="1"/>
    <col min="13000" max="13000" width="18" style="474" customWidth="1"/>
    <col min="13001" max="13001" width="10.5703125" style="474" customWidth="1"/>
    <col min="13002" max="13004" width="9.140625" style="474"/>
    <col min="13005" max="13005" width="3" style="474" customWidth="1"/>
    <col min="13006" max="13006" width="71.5703125" style="474" customWidth="1"/>
    <col min="13007" max="13007" width="16" style="474" customWidth="1"/>
    <col min="13008" max="13008" width="6.140625" style="474" customWidth="1"/>
    <col min="13009" max="13009" width="20.42578125" style="474" customWidth="1"/>
    <col min="13010" max="13010" width="13.42578125" style="474" bestFit="1" customWidth="1"/>
    <col min="13011" max="13011" width="16.85546875" style="474" customWidth="1"/>
    <col min="13012" max="13012" width="15.42578125" style="474" customWidth="1"/>
    <col min="13013" max="13013" width="11.85546875" style="474" customWidth="1"/>
    <col min="13014" max="13014" width="9.140625" style="474" customWidth="1"/>
    <col min="13015" max="13015" width="6.7109375" style="474" customWidth="1"/>
    <col min="13016" max="13253" width="9.140625" style="474"/>
    <col min="13254" max="13254" width="7.140625" style="474" customWidth="1"/>
    <col min="13255" max="13255" width="75.7109375" style="474" customWidth="1"/>
    <col min="13256" max="13256" width="18" style="474" customWidth="1"/>
    <col min="13257" max="13257" width="10.5703125" style="474" customWidth="1"/>
    <col min="13258" max="13260" width="9.140625" style="474"/>
    <col min="13261" max="13261" width="3" style="474" customWidth="1"/>
    <col min="13262" max="13262" width="71.5703125" style="474" customWidth="1"/>
    <col min="13263" max="13263" width="16" style="474" customWidth="1"/>
    <col min="13264" max="13264" width="6.140625" style="474" customWidth="1"/>
    <col min="13265" max="13265" width="20.42578125" style="474" customWidth="1"/>
    <col min="13266" max="13266" width="13.42578125" style="474" bestFit="1" customWidth="1"/>
    <col min="13267" max="13267" width="16.85546875" style="474" customWidth="1"/>
    <col min="13268" max="13268" width="15.42578125" style="474" customWidth="1"/>
    <col min="13269" max="13269" width="11.85546875" style="474" customWidth="1"/>
    <col min="13270" max="13270" width="9.140625" style="474" customWidth="1"/>
    <col min="13271" max="13271" width="6.7109375" style="474" customWidth="1"/>
    <col min="13272" max="13509" width="9.140625" style="474"/>
    <col min="13510" max="13510" width="7.140625" style="474" customWidth="1"/>
    <col min="13511" max="13511" width="75.7109375" style="474" customWidth="1"/>
    <col min="13512" max="13512" width="18" style="474" customWidth="1"/>
    <col min="13513" max="13513" width="10.5703125" style="474" customWidth="1"/>
    <col min="13514" max="13516" width="9.140625" style="474"/>
    <col min="13517" max="13517" width="3" style="474" customWidth="1"/>
    <col min="13518" max="13518" width="71.5703125" style="474" customWidth="1"/>
    <col min="13519" max="13519" width="16" style="474" customWidth="1"/>
    <col min="13520" max="13520" width="6.140625" style="474" customWidth="1"/>
    <col min="13521" max="13521" width="20.42578125" style="474" customWidth="1"/>
    <col min="13522" max="13522" width="13.42578125" style="474" bestFit="1" customWidth="1"/>
    <col min="13523" max="13523" width="16.85546875" style="474" customWidth="1"/>
    <col min="13524" max="13524" width="15.42578125" style="474" customWidth="1"/>
    <col min="13525" max="13525" width="11.85546875" style="474" customWidth="1"/>
    <col min="13526" max="13526" width="9.140625" style="474" customWidth="1"/>
    <col min="13527" max="13527" width="6.7109375" style="474" customWidth="1"/>
    <col min="13528" max="13765" width="9.140625" style="474"/>
    <col min="13766" max="13766" width="7.140625" style="474" customWidth="1"/>
    <col min="13767" max="13767" width="75.7109375" style="474" customWidth="1"/>
    <col min="13768" max="13768" width="18" style="474" customWidth="1"/>
    <col min="13769" max="13769" width="10.5703125" style="474" customWidth="1"/>
    <col min="13770" max="13772" width="9.140625" style="474"/>
    <col min="13773" max="13773" width="3" style="474" customWidth="1"/>
    <col min="13774" max="13774" width="71.5703125" style="474" customWidth="1"/>
    <col min="13775" max="13775" width="16" style="474" customWidth="1"/>
    <col min="13776" max="13776" width="6.140625" style="474" customWidth="1"/>
    <col min="13777" max="13777" width="20.42578125" style="474" customWidth="1"/>
    <col min="13778" max="13778" width="13.42578125" style="474" bestFit="1" customWidth="1"/>
    <col min="13779" max="13779" width="16.85546875" style="474" customWidth="1"/>
    <col min="13780" max="13780" width="15.42578125" style="474" customWidth="1"/>
    <col min="13781" max="13781" width="11.85546875" style="474" customWidth="1"/>
    <col min="13782" max="13782" width="9.140625" style="474" customWidth="1"/>
    <col min="13783" max="13783" width="6.7109375" style="474" customWidth="1"/>
    <col min="13784" max="14021" width="9.140625" style="474"/>
    <col min="14022" max="14022" width="7.140625" style="474" customWidth="1"/>
    <col min="14023" max="14023" width="75.7109375" style="474" customWidth="1"/>
    <col min="14024" max="14024" width="18" style="474" customWidth="1"/>
    <col min="14025" max="14025" width="10.5703125" style="474" customWidth="1"/>
    <col min="14026" max="14028" width="9.140625" style="474"/>
    <col min="14029" max="14029" width="3" style="474" customWidth="1"/>
    <col min="14030" max="14030" width="71.5703125" style="474" customWidth="1"/>
    <col min="14031" max="14031" width="16" style="474" customWidth="1"/>
    <col min="14032" max="14032" width="6.140625" style="474" customWidth="1"/>
    <col min="14033" max="14033" width="20.42578125" style="474" customWidth="1"/>
    <col min="14034" max="14034" width="13.42578125" style="474" bestFit="1" customWidth="1"/>
    <col min="14035" max="14035" width="16.85546875" style="474" customWidth="1"/>
    <col min="14036" max="14036" width="15.42578125" style="474" customWidth="1"/>
    <col min="14037" max="14037" width="11.85546875" style="474" customWidth="1"/>
    <col min="14038" max="14038" width="9.140625" style="474" customWidth="1"/>
    <col min="14039" max="14039" width="6.7109375" style="474" customWidth="1"/>
    <col min="14040" max="14277" width="9.140625" style="474"/>
    <col min="14278" max="14278" width="7.140625" style="474" customWidth="1"/>
    <col min="14279" max="14279" width="75.7109375" style="474" customWidth="1"/>
    <col min="14280" max="14280" width="18" style="474" customWidth="1"/>
    <col min="14281" max="14281" width="10.5703125" style="474" customWidth="1"/>
    <col min="14282" max="14284" width="9.140625" style="474"/>
    <col min="14285" max="14285" width="3" style="474" customWidth="1"/>
    <col min="14286" max="14286" width="71.5703125" style="474" customWidth="1"/>
    <col min="14287" max="14287" width="16" style="474" customWidth="1"/>
    <col min="14288" max="14288" width="6.140625" style="474" customWidth="1"/>
    <col min="14289" max="14289" width="20.42578125" style="474" customWidth="1"/>
    <col min="14290" max="14290" width="13.42578125" style="474" bestFit="1" customWidth="1"/>
    <col min="14291" max="14291" width="16.85546875" style="474" customWidth="1"/>
    <col min="14292" max="14292" width="15.42578125" style="474" customWidth="1"/>
    <col min="14293" max="14293" width="11.85546875" style="474" customWidth="1"/>
    <col min="14294" max="14294" width="9.140625" style="474" customWidth="1"/>
    <col min="14295" max="14295" width="6.7109375" style="474" customWidth="1"/>
    <col min="14296" max="14533" width="9.140625" style="474"/>
    <col min="14534" max="14534" width="7.140625" style="474" customWidth="1"/>
    <col min="14535" max="14535" width="75.7109375" style="474" customWidth="1"/>
    <col min="14536" max="14536" width="18" style="474" customWidth="1"/>
    <col min="14537" max="14537" width="10.5703125" style="474" customWidth="1"/>
    <col min="14538" max="14540" width="9.140625" style="474"/>
    <col min="14541" max="14541" width="3" style="474" customWidth="1"/>
    <col min="14542" max="14542" width="71.5703125" style="474" customWidth="1"/>
    <col min="14543" max="14543" width="16" style="474" customWidth="1"/>
    <col min="14544" max="14544" width="6.140625" style="474" customWidth="1"/>
    <col min="14545" max="14545" width="20.42578125" style="474" customWidth="1"/>
    <col min="14546" max="14546" width="13.42578125" style="474" bestFit="1" customWidth="1"/>
    <col min="14547" max="14547" width="16.85546875" style="474" customWidth="1"/>
    <col min="14548" max="14548" width="15.42578125" style="474" customWidth="1"/>
    <col min="14549" max="14549" width="11.85546875" style="474" customWidth="1"/>
    <col min="14550" max="14550" width="9.140625" style="474" customWidth="1"/>
    <col min="14551" max="14551" width="6.7109375" style="474" customWidth="1"/>
    <col min="14552" max="14789" width="9.140625" style="474"/>
    <col min="14790" max="14790" width="7.140625" style="474" customWidth="1"/>
    <col min="14791" max="14791" width="75.7109375" style="474" customWidth="1"/>
    <col min="14792" max="14792" width="18" style="474" customWidth="1"/>
    <col min="14793" max="14793" width="10.5703125" style="474" customWidth="1"/>
    <col min="14794" max="14796" width="9.140625" style="474"/>
    <col min="14797" max="14797" width="3" style="474" customWidth="1"/>
    <col min="14798" max="14798" width="71.5703125" style="474" customWidth="1"/>
    <col min="14799" max="14799" width="16" style="474" customWidth="1"/>
    <col min="14800" max="14800" width="6.140625" style="474" customWidth="1"/>
    <col min="14801" max="14801" width="20.42578125" style="474" customWidth="1"/>
    <col min="14802" max="14802" width="13.42578125" style="474" bestFit="1" customWidth="1"/>
    <col min="14803" max="14803" width="16.85546875" style="474" customWidth="1"/>
    <col min="14804" max="14804" width="15.42578125" style="474" customWidth="1"/>
    <col min="14805" max="14805" width="11.85546875" style="474" customWidth="1"/>
    <col min="14806" max="14806" width="9.140625" style="474" customWidth="1"/>
    <col min="14807" max="14807" width="6.7109375" style="474" customWidth="1"/>
    <col min="14808" max="15045" width="9.140625" style="474"/>
    <col min="15046" max="15046" width="7.140625" style="474" customWidth="1"/>
    <col min="15047" max="15047" width="75.7109375" style="474" customWidth="1"/>
    <col min="15048" max="15048" width="18" style="474" customWidth="1"/>
    <col min="15049" max="15049" width="10.5703125" style="474" customWidth="1"/>
    <col min="15050" max="15052" width="9.140625" style="474"/>
    <col min="15053" max="15053" width="3" style="474" customWidth="1"/>
    <col min="15054" max="15054" width="71.5703125" style="474" customWidth="1"/>
    <col min="15055" max="15055" width="16" style="474" customWidth="1"/>
    <col min="15056" max="15056" width="6.140625" style="474" customWidth="1"/>
    <col min="15057" max="15057" width="20.42578125" style="474" customWidth="1"/>
    <col min="15058" max="15058" width="13.42578125" style="474" bestFit="1" customWidth="1"/>
    <col min="15059" max="15059" width="16.85546875" style="474" customWidth="1"/>
    <col min="15060" max="15060" width="15.42578125" style="474" customWidth="1"/>
    <col min="15061" max="15061" width="11.85546875" style="474" customWidth="1"/>
    <col min="15062" max="15062" width="9.140625" style="474" customWidth="1"/>
    <col min="15063" max="15063" width="6.7109375" style="474" customWidth="1"/>
    <col min="15064" max="15301" width="9.140625" style="474"/>
    <col min="15302" max="15302" width="7.140625" style="474" customWidth="1"/>
    <col min="15303" max="15303" width="75.7109375" style="474" customWidth="1"/>
    <col min="15304" max="15304" width="18" style="474" customWidth="1"/>
    <col min="15305" max="15305" width="10.5703125" style="474" customWidth="1"/>
    <col min="15306" max="15308" width="9.140625" style="474"/>
    <col min="15309" max="15309" width="3" style="474" customWidth="1"/>
    <col min="15310" max="15310" width="71.5703125" style="474" customWidth="1"/>
    <col min="15311" max="15311" width="16" style="474" customWidth="1"/>
    <col min="15312" max="15312" width="6.140625" style="474" customWidth="1"/>
    <col min="15313" max="15313" width="20.42578125" style="474" customWidth="1"/>
    <col min="15314" max="15314" width="13.42578125" style="474" bestFit="1" customWidth="1"/>
    <col min="15315" max="15315" width="16.85546875" style="474" customWidth="1"/>
    <col min="15316" max="15316" width="15.42578125" style="474" customWidth="1"/>
    <col min="15317" max="15317" width="11.85546875" style="474" customWidth="1"/>
    <col min="15318" max="15318" width="9.140625" style="474" customWidth="1"/>
    <col min="15319" max="15319" width="6.7109375" style="474" customWidth="1"/>
    <col min="15320" max="15557" width="9.140625" style="474"/>
    <col min="15558" max="15558" width="7.140625" style="474" customWidth="1"/>
    <col min="15559" max="15559" width="75.7109375" style="474" customWidth="1"/>
    <col min="15560" max="15560" width="18" style="474" customWidth="1"/>
    <col min="15561" max="15561" width="10.5703125" style="474" customWidth="1"/>
    <col min="15562" max="15564" width="9.140625" style="474"/>
    <col min="15565" max="15565" width="3" style="474" customWidth="1"/>
    <col min="15566" max="15566" width="71.5703125" style="474" customWidth="1"/>
    <col min="15567" max="15567" width="16" style="474" customWidth="1"/>
    <col min="15568" max="15568" width="6.140625" style="474" customWidth="1"/>
    <col min="15569" max="15569" width="20.42578125" style="474" customWidth="1"/>
    <col min="15570" max="15570" width="13.42578125" style="474" bestFit="1" customWidth="1"/>
    <col min="15571" max="15571" width="16.85546875" style="474" customWidth="1"/>
    <col min="15572" max="15572" width="15.42578125" style="474" customWidth="1"/>
    <col min="15573" max="15573" width="11.85546875" style="474" customWidth="1"/>
    <col min="15574" max="15574" width="9.140625" style="474" customWidth="1"/>
    <col min="15575" max="15575" width="6.7109375" style="474" customWidth="1"/>
    <col min="15576" max="15813" width="9.140625" style="474"/>
    <col min="15814" max="15814" width="7.140625" style="474" customWidth="1"/>
    <col min="15815" max="15815" width="75.7109375" style="474" customWidth="1"/>
    <col min="15816" max="15816" width="18" style="474" customWidth="1"/>
    <col min="15817" max="15817" width="10.5703125" style="474" customWidth="1"/>
    <col min="15818" max="15820" width="9.140625" style="474"/>
    <col min="15821" max="15821" width="3" style="474" customWidth="1"/>
    <col min="15822" max="15822" width="71.5703125" style="474" customWidth="1"/>
    <col min="15823" max="15823" width="16" style="474" customWidth="1"/>
    <col min="15824" max="15824" width="6.140625" style="474" customWidth="1"/>
    <col min="15825" max="15825" width="20.42578125" style="474" customWidth="1"/>
    <col min="15826" max="15826" width="13.42578125" style="474" bestFit="1" customWidth="1"/>
    <col min="15827" max="15827" width="16.85546875" style="474" customWidth="1"/>
    <col min="15828" max="15828" width="15.42578125" style="474" customWidth="1"/>
    <col min="15829" max="15829" width="11.85546875" style="474" customWidth="1"/>
    <col min="15830" max="15830" width="9.140625" style="474" customWidth="1"/>
    <col min="15831" max="15831" width="6.7109375" style="474" customWidth="1"/>
    <col min="15832" max="16069" width="9.140625" style="474"/>
    <col min="16070" max="16070" width="7.140625" style="474" customWidth="1"/>
    <col min="16071" max="16071" width="75.7109375" style="474" customWidth="1"/>
    <col min="16072" max="16072" width="18" style="474" customWidth="1"/>
    <col min="16073" max="16073" width="10.5703125" style="474" customWidth="1"/>
    <col min="16074" max="16076" width="9.140625" style="474"/>
    <col min="16077" max="16077" width="3" style="474" customWidth="1"/>
    <col min="16078" max="16078" width="71.5703125" style="474" customWidth="1"/>
    <col min="16079" max="16079" width="16" style="474" customWidth="1"/>
    <col min="16080" max="16080" width="6.140625" style="474" customWidth="1"/>
    <col min="16081" max="16081" width="20.42578125" style="474" customWidth="1"/>
    <col min="16082" max="16082" width="13.42578125" style="474" bestFit="1" customWidth="1"/>
    <col min="16083" max="16083" width="16.85546875" style="474" customWidth="1"/>
    <col min="16084" max="16084" width="15.42578125" style="474" customWidth="1"/>
    <col min="16085" max="16085" width="11.85546875" style="474" customWidth="1"/>
    <col min="16086" max="16086" width="9.140625" style="474" customWidth="1"/>
    <col min="16087" max="16087" width="6.7109375" style="474" customWidth="1"/>
    <col min="16088" max="16325" width="9.140625" style="474"/>
    <col min="16326" max="16326" width="7.140625" style="474" customWidth="1"/>
    <col min="16327" max="16327" width="75.7109375" style="474" customWidth="1"/>
    <col min="16328" max="16328" width="18" style="474" customWidth="1"/>
    <col min="16329" max="16329" width="10.5703125" style="474" customWidth="1"/>
    <col min="16330" max="16384" width="9.140625" style="474"/>
  </cols>
  <sheetData>
    <row r="1" spans="1:6" ht="15" x14ac:dyDescent="0.25">
      <c r="C1" s="875" t="s">
        <v>1003</v>
      </c>
    </row>
    <row r="2" spans="1:6" ht="31.5" customHeight="1" x14ac:dyDescent="0.2">
      <c r="A2" s="1478" t="s">
        <v>1006</v>
      </c>
      <c r="B2" s="1478"/>
      <c r="C2" s="1478"/>
    </row>
    <row r="3" spans="1:6" ht="19.5" customHeight="1" thickBot="1" x14ac:dyDescent="0.25">
      <c r="A3" s="357"/>
      <c r="B3" s="357"/>
      <c r="C3" s="1000"/>
    </row>
    <row r="4" spans="1:6" ht="12.75" customHeight="1" thickBot="1" x14ac:dyDescent="0.25">
      <c r="A4" s="1479" t="s">
        <v>12</v>
      </c>
      <c r="B4" s="1480"/>
      <c r="C4" s="999" t="s">
        <v>46</v>
      </c>
    </row>
    <row r="5" spans="1:6" s="476" customFormat="1" ht="15" customHeight="1" x14ac:dyDescent="0.2">
      <c r="A5" s="1481" t="s">
        <v>1138</v>
      </c>
      <c r="B5" s="1482"/>
      <c r="C5" s="1049">
        <v>16843438.405420002</v>
      </c>
    </row>
    <row r="6" spans="1:6" s="476" customFormat="1" ht="15" customHeight="1" thickBot="1" x14ac:dyDescent="0.25">
      <c r="A6" s="1483" t="s">
        <v>1139</v>
      </c>
      <c r="B6" s="1484"/>
      <c r="C6" s="1050">
        <v>15918190.7675</v>
      </c>
    </row>
    <row r="7" spans="1:6" s="476" customFormat="1" ht="15" customHeight="1" thickBot="1" x14ac:dyDescent="0.25">
      <c r="A7" s="1485" t="s">
        <v>1140</v>
      </c>
      <c r="B7" s="1486"/>
      <c r="C7" s="1051">
        <f>C5-C6</f>
        <v>925247.63792000152</v>
      </c>
    </row>
    <row r="8" spans="1:6" s="476" customFormat="1" ht="22.5" customHeight="1" x14ac:dyDescent="0.2">
      <c r="A8" s="1487" t="s">
        <v>1141</v>
      </c>
      <c r="B8" s="1488"/>
      <c r="C8" s="486">
        <v>4218521.9834000003</v>
      </c>
    </row>
    <row r="9" spans="1:6" s="476" customFormat="1" ht="15" customHeight="1" x14ac:dyDescent="0.2">
      <c r="A9" s="1489" t="s">
        <v>1142</v>
      </c>
      <c r="B9" s="1490"/>
      <c r="C9" s="487">
        <v>820.33564000017941</v>
      </c>
    </row>
    <row r="10" spans="1:6" s="476" customFormat="1" ht="15" customHeight="1" thickBot="1" x14ac:dyDescent="0.25">
      <c r="A10" s="1491" t="s">
        <v>587</v>
      </c>
      <c r="B10" s="1492"/>
      <c r="C10" s="1052">
        <v>-0.33750000000000002</v>
      </c>
      <c r="F10" s="1042"/>
    </row>
    <row r="11" spans="1:6" s="476" customFormat="1" ht="24" customHeight="1" thickBot="1" x14ac:dyDescent="0.25">
      <c r="A11" s="1493" t="s">
        <v>1143</v>
      </c>
      <c r="B11" s="1494"/>
      <c r="C11" s="1239">
        <f>C7+C8+C10+C9</f>
        <v>5144589.6194600016</v>
      </c>
    </row>
    <row r="12" spans="1:6" s="476" customFormat="1" ht="24" customHeight="1" x14ac:dyDescent="0.2">
      <c r="A12" s="1495" t="s">
        <v>1</v>
      </c>
      <c r="B12" s="1495"/>
      <c r="C12" s="1495"/>
    </row>
    <row r="13" spans="1:6" s="476" customFormat="1" ht="12.75" customHeight="1" thickBot="1" x14ac:dyDescent="0.25">
      <c r="A13" s="475"/>
      <c r="B13" s="475"/>
      <c r="C13" s="475"/>
    </row>
    <row r="14" spans="1:6" s="476" customFormat="1" ht="13.5" thickBot="1" x14ac:dyDescent="0.25">
      <c r="A14" s="1464" t="s">
        <v>12</v>
      </c>
      <c r="B14" s="1465"/>
      <c r="C14" s="1041" t="s">
        <v>46</v>
      </c>
    </row>
    <row r="15" spans="1:6" s="476" customFormat="1" ht="27" customHeight="1" thickBot="1" x14ac:dyDescent="0.25">
      <c r="A15" s="1476" t="s">
        <v>1413</v>
      </c>
      <c r="B15" s="1477"/>
      <c r="C15" s="1229">
        <v>5144589.6194599997</v>
      </c>
    </row>
    <row r="16" spans="1:6" s="476" customFormat="1" x14ac:dyDescent="0.2">
      <c r="A16" s="1468" t="s">
        <v>13</v>
      </c>
      <c r="B16" s="1469"/>
      <c r="C16" s="1043"/>
    </row>
    <row r="17" spans="1:3" s="476" customFormat="1" ht="24" x14ac:dyDescent="0.2">
      <c r="A17" s="477"/>
      <c r="B17" s="478" t="s">
        <v>1144</v>
      </c>
      <c r="C17" s="1053">
        <v>0.33750000000000002</v>
      </c>
    </row>
    <row r="18" spans="1:3" s="476" customFormat="1" ht="13.5" thickBot="1" x14ac:dyDescent="0.25">
      <c r="A18" s="1470" t="s">
        <v>542</v>
      </c>
      <c r="B18" s="1471"/>
      <c r="C18" s="1240">
        <f>C15+C17</f>
        <v>5144589.9569600001</v>
      </c>
    </row>
    <row r="19" spans="1:3" s="476" customFormat="1" x14ac:dyDescent="0.2">
      <c r="A19" s="1468" t="s">
        <v>13</v>
      </c>
      <c r="B19" s="1469"/>
      <c r="C19" s="1044"/>
    </row>
    <row r="20" spans="1:3" s="476" customFormat="1" x14ac:dyDescent="0.2">
      <c r="A20" s="479"/>
      <c r="B20" s="478" t="s">
        <v>301</v>
      </c>
      <c r="C20" s="1053">
        <f>16843438.40542-15807729.9118</f>
        <v>1035708.4936200008</v>
      </c>
    </row>
    <row r="21" spans="1:3" s="476" customFormat="1" x14ac:dyDescent="0.2">
      <c r="A21" s="479"/>
      <c r="B21" s="480" t="s">
        <v>345</v>
      </c>
      <c r="C21" s="1053">
        <f>20026251.8952-15918190.7675</f>
        <v>4108061.1276999991</v>
      </c>
    </row>
    <row r="22" spans="1:3" s="476" customFormat="1" x14ac:dyDescent="0.2">
      <c r="A22" s="481"/>
      <c r="B22" s="1045" t="s">
        <v>677</v>
      </c>
      <c r="C22" s="1054">
        <v>902241.86747000006</v>
      </c>
    </row>
    <row r="23" spans="1:3" s="476" customFormat="1" x14ac:dyDescent="0.2">
      <c r="A23" s="479"/>
      <c r="B23" s="482" t="s">
        <v>611</v>
      </c>
      <c r="C23" s="1053"/>
    </row>
    <row r="24" spans="1:3" s="476" customFormat="1" x14ac:dyDescent="0.2">
      <c r="A24" s="479"/>
      <c r="B24" s="482" t="s">
        <v>1145</v>
      </c>
      <c r="C24" s="1053">
        <v>820.33564000000001</v>
      </c>
    </row>
    <row r="25" spans="1:3" s="476" customFormat="1" ht="18" customHeight="1" thickBot="1" x14ac:dyDescent="0.25">
      <c r="A25" s="1472" t="s">
        <v>346</v>
      </c>
      <c r="B25" s="1473"/>
      <c r="C25" s="1055">
        <f>C20+C21+C23+C24</f>
        <v>5144589.9569600001</v>
      </c>
    </row>
    <row r="26" spans="1:3" s="476" customFormat="1" ht="17.25" customHeight="1" x14ac:dyDescent="0.2">
      <c r="A26" s="1474" t="s">
        <v>1146</v>
      </c>
      <c r="B26" s="1475"/>
      <c r="C26" s="1241">
        <f>SUM(C27:C79)</f>
        <v>5143870.6701400001</v>
      </c>
    </row>
    <row r="27" spans="1:3" s="476" customFormat="1" ht="22.5" x14ac:dyDescent="0.2">
      <c r="A27" s="1137"/>
      <c r="B27" s="1129" t="s">
        <v>1157</v>
      </c>
      <c r="C27" s="1242">
        <v>420000</v>
      </c>
    </row>
    <row r="28" spans="1:3" s="476" customFormat="1" x14ac:dyDescent="0.2">
      <c r="A28" s="1123"/>
      <c r="B28" s="1124" t="s">
        <v>1158</v>
      </c>
      <c r="C28" s="1242">
        <v>130000</v>
      </c>
    </row>
    <row r="29" spans="1:3" s="476" customFormat="1" ht="22.5" x14ac:dyDescent="0.2">
      <c r="A29" s="1123"/>
      <c r="B29" s="1124" t="s">
        <v>1159</v>
      </c>
      <c r="C29" s="1242">
        <v>130000</v>
      </c>
    </row>
    <row r="30" spans="1:3" s="476" customFormat="1" ht="22.5" x14ac:dyDescent="0.2">
      <c r="A30" s="1123"/>
      <c r="B30" s="1124" t="s">
        <v>1160</v>
      </c>
      <c r="C30" s="1242">
        <v>34000</v>
      </c>
    </row>
    <row r="31" spans="1:3" s="476" customFormat="1" ht="33.75" x14ac:dyDescent="0.2">
      <c r="A31" s="1123"/>
      <c r="B31" s="1124" t="s">
        <v>1161</v>
      </c>
      <c r="C31" s="1243">
        <v>99000</v>
      </c>
    </row>
    <row r="32" spans="1:3" s="476" customFormat="1" ht="33.75" x14ac:dyDescent="0.2">
      <c r="A32" s="1125"/>
      <c r="B32" s="1126" t="s">
        <v>1162</v>
      </c>
      <c r="C32" s="1243">
        <v>6021.7052299999996</v>
      </c>
    </row>
    <row r="33" spans="1:3" s="476" customFormat="1" ht="33.75" x14ac:dyDescent="0.2">
      <c r="A33" s="1125"/>
      <c r="B33" s="1126" t="s">
        <v>1163</v>
      </c>
      <c r="C33" s="1242">
        <v>175299.02549999999</v>
      </c>
    </row>
    <row r="34" spans="1:3" s="476" customFormat="1" ht="22.5" x14ac:dyDescent="0.2">
      <c r="A34" s="1125"/>
      <c r="B34" s="1126" t="s">
        <v>1164</v>
      </c>
      <c r="C34" s="1243">
        <v>13120.588</v>
      </c>
    </row>
    <row r="35" spans="1:3" s="476" customFormat="1" ht="22.5" x14ac:dyDescent="0.2">
      <c r="A35" s="1125"/>
      <c r="B35" s="1126" t="s">
        <v>1165</v>
      </c>
      <c r="C35" s="1243">
        <v>1298.8746600000002</v>
      </c>
    </row>
    <row r="36" spans="1:3" s="476" customFormat="1" ht="33.75" x14ac:dyDescent="0.2">
      <c r="A36" s="1125"/>
      <c r="B36" s="1126" t="s">
        <v>1166</v>
      </c>
      <c r="C36" s="1243">
        <v>82834.666599999997</v>
      </c>
    </row>
    <row r="37" spans="1:3" s="476" customFormat="1" ht="33.75" x14ac:dyDescent="0.2">
      <c r="A37" s="1125"/>
      <c r="B37" s="1132" t="s">
        <v>1167</v>
      </c>
      <c r="C37" s="1242">
        <v>420.94308000000001</v>
      </c>
    </row>
    <row r="38" spans="1:3" s="476" customFormat="1" ht="34.5" thickBot="1" x14ac:dyDescent="0.25">
      <c r="A38" s="1138"/>
      <c r="B38" s="1139" t="s">
        <v>1168</v>
      </c>
      <c r="C38" s="1244">
        <v>8259.334710000001</v>
      </c>
    </row>
    <row r="39" spans="1:3" s="476" customFormat="1" ht="14.25" customHeight="1" thickBot="1" x14ac:dyDescent="0.25">
      <c r="A39" s="490"/>
      <c r="B39" s="725"/>
      <c r="C39" s="311" t="s">
        <v>1004</v>
      </c>
    </row>
    <row r="40" spans="1:3" s="476" customFormat="1" ht="13.5" thickBot="1" x14ac:dyDescent="0.25">
      <c r="A40" s="1464" t="s">
        <v>12</v>
      </c>
      <c r="B40" s="1465"/>
      <c r="C40" s="488" t="s">
        <v>46</v>
      </c>
    </row>
    <row r="41" spans="1:3" s="476" customFormat="1" x14ac:dyDescent="0.2">
      <c r="A41" s="1462" t="s">
        <v>1146</v>
      </c>
      <c r="B41" s="1463"/>
      <c r="C41" s="1140" t="s">
        <v>610</v>
      </c>
    </row>
    <row r="42" spans="1:3" s="476" customFormat="1" ht="33.75" x14ac:dyDescent="0.2">
      <c r="A42" s="1141"/>
      <c r="B42" s="1126" t="s">
        <v>1169</v>
      </c>
      <c r="C42" s="1242">
        <v>22235.60097</v>
      </c>
    </row>
    <row r="43" spans="1:3" s="476" customFormat="1" ht="33.75" x14ac:dyDescent="0.2">
      <c r="A43" s="1125"/>
      <c r="B43" s="1126" t="s">
        <v>1170</v>
      </c>
      <c r="C43" s="1243">
        <v>6239.6318099999999</v>
      </c>
    </row>
    <row r="44" spans="1:3" s="476" customFormat="1" ht="22.5" x14ac:dyDescent="0.2">
      <c r="A44" s="1125"/>
      <c r="B44" s="1126" t="s">
        <v>1171</v>
      </c>
      <c r="C44" s="1243">
        <v>27398.25</v>
      </c>
    </row>
    <row r="45" spans="1:3" s="476" customFormat="1" ht="22.5" x14ac:dyDescent="0.2">
      <c r="A45" s="1125"/>
      <c r="B45" s="1126" t="s">
        <v>1172</v>
      </c>
      <c r="C45" s="1243">
        <v>56650</v>
      </c>
    </row>
    <row r="46" spans="1:3" s="476" customFormat="1" ht="33.75" x14ac:dyDescent="0.2">
      <c r="A46" s="1125"/>
      <c r="B46" s="1126" t="s">
        <v>1173</v>
      </c>
      <c r="C46" s="1243">
        <v>4707.7910000000002</v>
      </c>
    </row>
    <row r="47" spans="1:3" s="476" customFormat="1" ht="45" x14ac:dyDescent="0.2">
      <c r="A47" s="1125"/>
      <c r="B47" s="1126" t="s">
        <v>1174</v>
      </c>
      <c r="C47" s="1243">
        <v>962244.84928000008</v>
      </c>
    </row>
    <row r="48" spans="1:3" s="476" customFormat="1" ht="22.5" x14ac:dyDescent="0.2">
      <c r="A48" s="1125"/>
      <c r="B48" s="1126" t="s">
        <v>1175</v>
      </c>
      <c r="C48" s="1243">
        <v>814.25599999999997</v>
      </c>
    </row>
    <row r="49" spans="1:3" s="476" customFormat="1" ht="33.75" x14ac:dyDescent="0.2">
      <c r="A49" s="1125"/>
      <c r="B49" s="1126" t="s">
        <v>1176</v>
      </c>
      <c r="C49" s="1243">
        <v>307582.77477999998</v>
      </c>
    </row>
    <row r="50" spans="1:3" s="476" customFormat="1" ht="45" x14ac:dyDescent="0.2">
      <c r="A50" s="1125"/>
      <c r="B50" s="1126" t="s">
        <v>1177</v>
      </c>
      <c r="C50" s="1243">
        <v>47924.916559999998</v>
      </c>
    </row>
    <row r="51" spans="1:3" s="476" customFormat="1" ht="33.75" x14ac:dyDescent="0.2">
      <c r="A51" s="1125"/>
      <c r="B51" s="1126" t="s">
        <v>1178</v>
      </c>
      <c r="C51" s="1243">
        <v>35060.453039999993</v>
      </c>
    </row>
    <row r="52" spans="1:3" s="476" customFormat="1" ht="41.25" customHeight="1" x14ac:dyDescent="0.2">
      <c r="A52" s="1125"/>
      <c r="B52" s="1126" t="s">
        <v>1179</v>
      </c>
      <c r="C52" s="1243">
        <v>5662.5885899999994</v>
      </c>
    </row>
    <row r="53" spans="1:3" s="476" customFormat="1" ht="22.5" x14ac:dyDescent="0.2">
      <c r="A53" s="1125"/>
      <c r="B53" s="1126" t="s">
        <v>1180</v>
      </c>
      <c r="C53" s="1243">
        <v>551.26143999999999</v>
      </c>
    </row>
    <row r="54" spans="1:3" s="476" customFormat="1" ht="33.75" x14ac:dyDescent="0.2">
      <c r="A54" s="1125"/>
      <c r="B54" s="1126" t="s">
        <v>1181</v>
      </c>
      <c r="C54" s="1243">
        <v>10636.42857</v>
      </c>
    </row>
    <row r="55" spans="1:3" s="476" customFormat="1" ht="33.75" x14ac:dyDescent="0.2">
      <c r="A55" s="1125"/>
      <c r="B55" s="1126" t="s">
        <v>1182</v>
      </c>
      <c r="C55" s="1245">
        <v>41727.437919999997</v>
      </c>
    </row>
    <row r="56" spans="1:3" s="476" customFormat="1" ht="22.5" x14ac:dyDescent="0.2">
      <c r="A56" s="1125"/>
      <c r="B56" s="1128" t="s">
        <v>1183</v>
      </c>
      <c r="C56" s="1246">
        <v>7948.3104999999996</v>
      </c>
    </row>
    <row r="57" spans="1:3" s="476" customFormat="1" ht="18.75" customHeight="1" x14ac:dyDescent="0.2">
      <c r="A57" s="1125"/>
      <c r="B57" s="1127" t="s">
        <v>1184</v>
      </c>
      <c r="C57" s="1246">
        <v>334000</v>
      </c>
    </row>
    <row r="58" spans="1:3" s="476" customFormat="1" ht="22.5" x14ac:dyDescent="0.2">
      <c r="A58" s="1125"/>
      <c r="B58" s="1129" t="s">
        <v>1185</v>
      </c>
      <c r="C58" s="1247">
        <v>45.704999999999998</v>
      </c>
    </row>
    <row r="59" spans="1:3" s="476" customFormat="1" ht="33.75" x14ac:dyDescent="0.2">
      <c r="A59" s="1125"/>
      <c r="B59" s="1129" t="s">
        <v>1186</v>
      </c>
      <c r="C59" s="1247">
        <v>3476.0612799999999</v>
      </c>
    </row>
    <row r="60" spans="1:3" s="476" customFormat="1" ht="22.5" x14ac:dyDescent="0.2">
      <c r="A60" s="1125"/>
      <c r="B60" s="1130" t="s">
        <v>1187</v>
      </c>
      <c r="C60" s="1247">
        <f>22736.83876+324.375</f>
        <v>23061.213759999999</v>
      </c>
    </row>
    <row r="61" spans="1:3" s="476" customFormat="1" ht="33.75" x14ac:dyDescent="0.2">
      <c r="A61" s="1125"/>
      <c r="B61" s="1136" t="s">
        <v>1188</v>
      </c>
      <c r="C61" s="1247">
        <v>25365.43807</v>
      </c>
    </row>
    <row r="62" spans="1:3" s="476" customFormat="1" ht="33.75" x14ac:dyDescent="0.2">
      <c r="A62" s="1125"/>
      <c r="B62" s="1124" t="s">
        <v>1189</v>
      </c>
      <c r="C62" s="1247">
        <v>2446.0381400000001</v>
      </c>
    </row>
    <row r="63" spans="1:3" s="476" customFormat="1" ht="33.75" x14ac:dyDescent="0.2">
      <c r="A63" s="1125"/>
      <c r="B63" s="1131" t="s">
        <v>1190</v>
      </c>
      <c r="C63" s="1247">
        <v>26411.078819999999</v>
      </c>
    </row>
    <row r="64" spans="1:3" s="476" customFormat="1" ht="22.5" x14ac:dyDescent="0.2">
      <c r="A64" s="1125"/>
      <c r="B64" s="1136" t="s">
        <v>1191</v>
      </c>
      <c r="C64" s="1246">
        <v>34955.812000000005</v>
      </c>
    </row>
    <row r="65" spans="1:3" s="476" customFormat="1" ht="34.5" thickBot="1" x14ac:dyDescent="0.25">
      <c r="A65" s="1138"/>
      <c r="B65" s="1142" t="s">
        <v>1192</v>
      </c>
      <c r="C65" s="1248">
        <v>908.38300000000004</v>
      </c>
    </row>
    <row r="66" spans="1:3" s="476" customFormat="1" ht="2.25" customHeight="1" x14ac:dyDescent="0.2">
      <c r="A66" s="1133"/>
      <c r="B66" s="1134"/>
      <c r="C66" s="1135"/>
    </row>
    <row r="67" spans="1:3" s="476" customFormat="1" ht="13.5" thickBot="1" x14ac:dyDescent="0.25">
      <c r="A67" s="490"/>
      <c r="B67" s="725"/>
      <c r="C67" s="311" t="s">
        <v>1005</v>
      </c>
    </row>
    <row r="68" spans="1:3" s="476" customFormat="1" ht="13.5" thickBot="1" x14ac:dyDescent="0.25">
      <c r="A68" s="1464" t="s">
        <v>12</v>
      </c>
      <c r="B68" s="1465"/>
      <c r="C68" s="488" t="s">
        <v>46</v>
      </c>
    </row>
    <row r="69" spans="1:3" s="476" customFormat="1" ht="13.5" thickBot="1" x14ac:dyDescent="0.25">
      <c r="A69" s="1466" t="s">
        <v>1146</v>
      </c>
      <c r="B69" s="1467"/>
      <c r="C69" s="489" t="s">
        <v>610</v>
      </c>
    </row>
    <row r="70" spans="1:3" s="476" customFormat="1" ht="45" x14ac:dyDescent="0.2">
      <c r="A70" s="1125"/>
      <c r="B70" s="1131" t="s">
        <v>1193</v>
      </c>
      <c r="C70" s="1247">
        <v>63185</v>
      </c>
    </row>
    <row r="71" spans="1:3" s="476" customFormat="1" ht="33.75" x14ac:dyDescent="0.2">
      <c r="A71" s="1125"/>
      <c r="B71" s="1126" t="s">
        <v>1194</v>
      </c>
      <c r="C71" s="1243">
        <v>2819.1581900000001</v>
      </c>
    </row>
    <row r="72" spans="1:3" s="476" customFormat="1" ht="33.75" x14ac:dyDescent="0.2">
      <c r="A72" s="1125"/>
      <c r="B72" s="1126" t="s">
        <v>1195</v>
      </c>
      <c r="C72" s="1243">
        <v>799579.72219000012</v>
      </c>
    </row>
    <row r="73" spans="1:3" s="476" customFormat="1" ht="45" x14ac:dyDescent="0.2">
      <c r="A73" s="1125"/>
      <c r="B73" s="1126" t="s">
        <v>1196</v>
      </c>
      <c r="C73" s="1243">
        <v>216600</v>
      </c>
    </row>
    <row r="74" spans="1:3" s="476" customFormat="1" ht="18.75" customHeight="1" x14ac:dyDescent="0.2">
      <c r="A74" s="1125"/>
      <c r="B74" s="1129" t="s">
        <v>1197</v>
      </c>
      <c r="C74" s="1246">
        <v>589428.62491999997</v>
      </c>
    </row>
    <row r="75" spans="1:3" s="476" customFormat="1" ht="18" customHeight="1" x14ac:dyDescent="0.2">
      <c r="A75" s="1125"/>
      <c r="B75" s="1129" t="s">
        <v>1198</v>
      </c>
      <c r="C75" s="1246">
        <v>12735.8964</v>
      </c>
    </row>
    <row r="76" spans="1:3" s="476" customFormat="1" ht="33.75" x14ac:dyDescent="0.2">
      <c r="A76" s="1125"/>
      <c r="B76" s="1129" t="s">
        <v>1199</v>
      </c>
      <c r="C76" s="1246">
        <v>61269.177940000001</v>
      </c>
    </row>
    <row r="77" spans="1:3" s="476" customFormat="1" ht="22.5" x14ac:dyDescent="0.2">
      <c r="A77" s="1125"/>
      <c r="B77" s="1129" t="s">
        <v>1200</v>
      </c>
      <c r="C77" s="1246">
        <v>943.67219</v>
      </c>
    </row>
    <row r="78" spans="1:3" s="476" customFormat="1" ht="22.5" x14ac:dyDescent="0.2">
      <c r="A78" s="1125"/>
      <c r="B78" s="1127" t="s">
        <v>1201</v>
      </c>
      <c r="C78" s="1247">
        <v>309000</v>
      </c>
    </row>
    <row r="79" spans="1:3" s="476" customFormat="1" ht="15.75" customHeight="1" thickBot="1" x14ac:dyDescent="0.25">
      <c r="A79" s="724"/>
      <c r="B79" s="483"/>
      <c r="C79" s="1056"/>
    </row>
    <row r="80" spans="1:3" ht="24.75" thickBot="1" x14ac:dyDescent="0.25">
      <c r="A80" s="1227"/>
      <c r="B80" s="1228" t="s">
        <v>1147</v>
      </c>
      <c r="C80" s="1229">
        <f>C18-C26</f>
        <v>719.28682000003755</v>
      </c>
    </row>
    <row r="81" spans="1:3" ht="12.75" customHeight="1" x14ac:dyDescent="0.2">
      <c r="A81" s="484"/>
      <c r="B81" s="485"/>
      <c r="C81" s="1046"/>
    </row>
    <row r="82" spans="1:3" ht="27.75" customHeight="1" x14ac:dyDescent="0.2">
      <c r="A82" s="484"/>
      <c r="B82" s="485"/>
      <c r="C82" s="1047"/>
    </row>
    <row r="83" spans="1:3" s="476" customFormat="1" x14ac:dyDescent="0.2">
      <c r="A83" s="484"/>
      <c r="B83" s="485"/>
      <c r="C83" s="1047"/>
    </row>
    <row r="84" spans="1:3" s="476" customFormat="1" x14ac:dyDescent="0.2">
      <c r="A84" s="474"/>
      <c r="B84" s="474"/>
      <c r="C84" s="1048"/>
    </row>
    <row r="85" spans="1:3" s="476" customFormat="1" x14ac:dyDescent="0.2">
      <c r="A85" s="474"/>
      <c r="B85" s="474"/>
      <c r="C85" s="1048"/>
    </row>
  </sheetData>
  <mergeCells count="21">
    <mergeCell ref="A15:B15"/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C12"/>
    <mergeCell ref="A14:B14"/>
    <mergeCell ref="A41:B41"/>
    <mergeCell ref="A68:B68"/>
    <mergeCell ref="A69:B69"/>
    <mergeCell ref="A16:B16"/>
    <mergeCell ref="A18:B18"/>
    <mergeCell ref="A19:B19"/>
    <mergeCell ref="A25:B25"/>
    <mergeCell ref="A26:B26"/>
    <mergeCell ref="A40:B40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I128"/>
  <sheetViews>
    <sheetView zoomScaleNormal="100" workbookViewId="0">
      <selection activeCell="L11" sqref="L11"/>
    </sheetView>
  </sheetViews>
  <sheetFormatPr defaultRowHeight="12.75" x14ac:dyDescent="0.2"/>
  <cols>
    <col min="1" max="1" width="5.7109375" customWidth="1"/>
    <col min="2" max="2" width="5.42578125" customWidth="1"/>
    <col min="3" max="3" width="20.85546875" customWidth="1"/>
    <col min="4" max="4" width="13" customWidth="1"/>
    <col min="5" max="5" width="11.7109375" customWidth="1"/>
    <col min="6" max="7" width="12.7109375" customWidth="1"/>
    <col min="8" max="8" width="8.7109375" style="193" customWidth="1"/>
  </cols>
  <sheetData>
    <row r="1" spans="1:8" x14ac:dyDescent="0.2">
      <c r="A1" s="10"/>
      <c r="B1" s="10"/>
      <c r="C1" s="10"/>
      <c r="D1" s="10"/>
      <c r="E1" s="10"/>
      <c r="F1" s="11"/>
      <c r="G1" s="1272" t="s">
        <v>913</v>
      </c>
      <c r="H1" s="1272"/>
    </row>
    <row r="2" spans="1:8" ht="15" x14ac:dyDescent="0.25">
      <c r="A2" s="1273" t="s">
        <v>1405</v>
      </c>
      <c r="B2" s="1273"/>
      <c r="C2" s="1273"/>
      <c r="D2" s="1273"/>
      <c r="E2" s="1273"/>
      <c r="F2" s="1273"/>
      <c r="G2" s="1273"/>
      <c r="H2" s="1273"/>
    </row>
    <row r="3" spans="1:8" ht="9" customHeight="1" x14ac:dyDescent="0.2">
      <c r="A3" s="10"/>
      <c r="B3" s="10"/>
      <c r="C3" s="10"/>
      <c r="D3" s="10"/>
      <c r="E3" s="10"/>
      <c r="F3" s="10"/>
      <c r="G3" s="10"/>
      <c r="H3" s="183"/>
    </row>
    <row r="4" spans="1:8" ht="13.5" thickBot="1" x14ac:dyDescent="0.25">
      <c r="A4" s="12"/>
      <c r="B4" s="13"/>
      <c r="C4" s="13"/>
      <c r="D4" s="13"/>
      <c r="E4" s="13"/>
      <c r="F4" s="13"/>
      <c r="G4" s="10"/>
      <c r="H4" s="194" t="s">
        <v>36</v>
      </c>
    </row>
    <row r="5" spans="1:8" s="7" customFormat="1" ht="15" customHeight="1" thickBot="1" x14ac:dyDescent="0.25">
      <c r="A5" s="170" t="s">
        <v>150</v>
      </c>
      <c r="B5" s="1274" t="s">
        <v>284</v>
      </c>
      <c r="C5" s="1275"/>
      <c r="D5" s="1275"/>
      <c r="E5" s="126" t="s">
        <v>905</v>
      </c>
      <c r="F5" s="126" t="s">
        <v>906</v>
      </c>
      <c r="G5" s="171" t="s">
        <v>48</v>
      </c>
      <c r="H5" s="172" t="s">
        <v>39</v>
      </c>
    </row>
    <row r="6" spans="1:8" s="23" customFormat="1" ht="15" customHeight="1" thickBot="1" x14ac:dyDescent="0.25">
      <c r="A6" s="156">
        <v>910</v>
      </c>
      <c r="B6" s="1276" t="s">
        <v>456</v>
      </c>
      <c r="C6" s="1276"/>
      <c r="D6" s="1276"/>
      <c r="E6" s="157">
        <f>SUM(E7:E8)</f>
        <v>41449.39</v>
      </c>
      <c r="F6" s="157">
        <f>SUM(F7:F8)</f>
        <v>44257.39</v>
      </c>
      <c r="G6" s="157">
        <f>G7+G8</f>
        <v>31911.800000000003</v>
      </c>
      <c r="H6" s="184">
        <f>G6/F6*100</f>
        <v>72.105020201146075</v>
      </c>
    </row>
    <row r="7" spans="1:8" s="30" customFormat="1" ht="12" customHeight="1" x14ac:dyDescent="0.2">
      <c r="A7" s="203">
        <v>91001</v>
      </c>
      <c r="B7" s="1280" t="s">
        <v>151</v>
      </c>
      <c r="C7" s="1280"/>
      <c r="D7" s="1280"/>
      <c r="E7" s="204">
        <v>4894.8</v>
      </c>
      <c r="F7" s="204">
        <v>5094.8</v>
      </c>
      <c r="G7" s="204">
        <v>3872.47</v>
      </c>
      <c r="H7" s="205">
        <f t="shared" ref="H7:H83" si="0">G7/F7*100</f>
        <v>76.008282955169975</v>
      </c>
    </row>
    <row r="8" spans="1:8" s="30" customFormat="1" ht="25.5" customHeight="1" thickBot="1" x14ac:dyDescent="0.25">
      <c r="A8" s="206">
        <v>91015</v>
      </c>
      <c r="B8" s="1282" t="s">
        <v>457</v>
      </c>
      <c r="C8" s="1283"/>
      <c r="D8" s="1284"/>
      <c r="E8" s="207">
        <v>36554.589999999997</v>
      </c>
      <c r="F8" s="207">
        <v>39162.589999999997</v>
      </c>
      <c r="G8" s="207">
        <v>28039.33</v>
      </c>
      <c r="H8" s="191">
        <f t="shared" si="0"/>
        <v>71.597230928802219</v>
      </c>
    </row>
    <row r="9" spans="1:8" s="23" customFormat="1" ht="15" customHeight="1" thickBot="1" x14ac:dyDescent="0.25">
      <c r="A9" s="160">
        <v>911</v>
      </c>
      <c r="B9" s="1276" t="s">
        <v>458</v>
      </c>
      <c r="C9" s="1276"/>
      <c r="D9" s="1276"/>
      <c r="E9" s="157">
        <f>E10</f>
        <v>388400</v>
      </c>
      <c r="F9" s="157">
        <f>F10</f>
        <v>391816.92</v>
      </c>
      <c r="G9" s="157">
        <f>G10</f>
        <v>329676.59999999998</v>
      </c>
      <c r="H9" s="184">
        <f t="shared" si="0"/>
        <v>84.14047050341776</v>
      </c>
    </row>
    <row r="10" spans="1:8" s="30" customFormat="1" ht="12" customHeight="1" thickBot="1" x14ac:dyDescent="0.25">
      <c r="A10" s="165">
        <v>91115</v>
      </c>
      <c r="B10" s="1285" t="s">
        <v>152</v>
      </c>
      <c r="C10" s="1285"/>
      <c r="D10" s="1285"/>
      <c r="E10" s="208">
        <v>388400</v>
      </c>
      <c r="F10" s="209">
        <v>391816.92</v>
      </c>
      <c r="G10" s="208">
        <v>329676.59999999998</v>
      </c>
      <c r="H10" s="189">
        <f>G10/F10*100</f>
        <v>84.14047050341776</v>
      </c>
    </row>
    <row r="11" spans="1:8" s="23" customFormat="1" ht="15" customHeight="1" thickBot="1" x14ac:dyDescent="0.25">
      <c r="A11" s="160">
        <v>912</v>
      </c>
      <c r="B11" s="1276" t="s">
        <v>459</v>
      </c>
      <c r="C11" s="1276"/>
      <c r="D11" s="1276"/>
      <c r="E11" s="157">
        <f>SUM(E12:E17)</f>
        <v>47040</v>
      </c>
      <c r="F11" s="157">
        <f>SUM(F12:F17)</f>
        <v>211902.2</v>
      </c>
      <c r="G11" s="157">
        <f>SUM(G12:G17)</f>
        <v>115322.62999999999</v>
      </c>
      <c r="H11" s="184">
        <f t="shared" si="0"/>
        <v>54.422573243694494</v>
      </c>
    </row>
    <row r="12" spans="1:8" s="30" customFormat="1" ht="12" customHeight="1" x14ac:dyDescent="0.2">
      <c r="A12" s="158">
        <v>91204</v>
      </c>
      <c r="B12" s="1287" t="s">
        <v>460</v>
      </c>
      <c r="C12" s="1287"/>
      <c r="D12" s="1288"/>
      <c r="E12" s="202">
        <v>14550</v>
      </c>
      <c r="F12" s="202">
        <v>76207.81</v>
      </c>
      <c r="G12" s="202">
        <v>48295.18</v>
      </c>
      <c r="H12" s="185">
        <f t="shared" si="0"/>
        <v>63.373005995054839</v>
      </c>
    </row>
    <row r="13" spans="1:8" s="30" customFormat="1" ht="12" customHeight="1" x14ac:dyDescent="0.2">
      <c r="A13" s="162">
        <v>91205</v>
      </c>
      <c r="B13" s="1277" t="s">
        <v>161</v>
      </c>
      <c r="C13" s="1277"/>
      <c r="D13" s="1256"/>
      <c r="E13" s="200">
        <v>5340</v>
      </c>
      <c r="F13" s="200">
        <v>35006.949999999997</v>
      </c>
      <c r="G13" s="200">
        <v>16799.95</v>
      </c>
      <c r="H13" s="188">
        <f t="shared" si="0"/>
        <v>47.990327634941067</v>
      </c>
    </row>
    <row r="14" spans="1:8" s="30" customFormat="1" ht="12" customHeight="1" x14ac:dyDescent="0.2">
      <c r="A14" s="162">
        <v>91206</v>
      </c>
      <c r="B14" s="1277" t="s">
        <v>153</v>
      </c>
      <c r="C14" s="1277"/>
      <c r="D14" s="1256"/>
      <c r="E14" s="200">
        <v>12950</v>
      </c>
      <c r="F14" s="200">
        <v>62325.5</v>
      </c>
      <c r="G14" s="200">
        <v>25470.76</v>
      </c>
      <c r="H14" s="188">
        <f t="shared" si="0"/>
        <v>40.867317550601278</v>
      </c>
    </row>
    <row r="15" spans="1:8" s="30" customFormat="1" ht="12" customHeight="1" x14ac:dyDescent="0.2">
      <c r="A15" s="162">
        <v>91207</v>
      </c>
      <c r="B15" s="1277" t="s">
        <v>461</v>
      </c>
      <c r="C15" s="1277"/>
      <c r="D15" s="1256"/>
      <c r="E15" s="200">
        <v>7200</v>
      </c>
      <c r="F15" s="200">
        <v>26508.47</v>
      </c>
      <c r="G15" s="200">
        <v>18336.32</v>
      </c>
      <c r="H15" s="188">
        <f t="shared" si="0"/>
        <v>69.171551583324117</v>
      </c>
    </row>
    <row r="16" spans="1:8" s="30" customFormat="1" ht="12" customHeight="1" x14ac:dyDescent="0.2">
      <c r="A16" s="168">
        <v>91208</v>
      </c>
      <c r="B16" s="238" t="s">
        <v>606</v>
      </c>
      <c r="C16" s="239"/>
      <c r="D16" s="239"/>
      <c r="E16" s="200">
        <v>0</v>
      </c>
      <c r="F16" s="200">
        <v>172.66</v>
      </c>
      <c r="G16" s="200">
        <v>172.66</v>
      </c>
      <c r="H16" s="188">
        <f t="shared" si="0"/>
        <v>100</v>
      </c>
    </row>
    <row r="17" spans="1:9" s="30" customFormat="1" ht="12" customHeight="1" thickBot="1" x14ac:dyDescent="0.25">
      <c r="A17" s="210">
        <v>91209</v>
      </c>
      <c r="B17" s="1278" t="s">
        <v>154</v>
      </c>
      <c r="C17" s="1279"/>
      <c r="D17" s="1279"/>
      <c r="E17" s="209">
        <v>7000</v>
      </c>
      <c r="F17" s="209">
        <v>11680.81</v>
      </c>
      <c r="G17" s="209">
        <v>6247.76</v>
      </c>
      <c r="H17" s="188">
        <f t="shared" si="0"/>
        <v>53.487386576787053</v>
      </c>
    </row>
    <row r="18" spans="1:9" s="7" customFormat="1" ht="15" customHeight="1" thickBot="1" x14ac:dyDescent="0.25">
      <c r="A18" s="160">
        <v>913</v>
      </c>
      <c r="B18" s="1276" t="s">
        <v>462</v>
      </c>
      <c r="C18" s="1276"/>
      <c r="D18" s="1276"/>
      <c r="E18" s="157">
        <f>SUM(E19:E26)</f>
        <v>1835692.5899999999</v>
      </c>
      <c r="F18" s="157">
        <f>SUM(F19:F26)</f>
        <v>1778520.1199999999</v>
      </c>
      <c r="G18" s="164">
        <f>SUM(G19:G26)</f>
        <v>1631423.43</v>
      </c>
      <c r="H18" s="184">
        <f t="shared" si="0"/>
        <v>91.729264777729924</v>
      </c>
      <c r="I18" s="19"/>
    </row>
    <row r="19" spans="1:9" s="30" customFormat="1" ht="12" customHeight="1" x14ac:dyDescent="0.2">
      <c r="A19" s="158">
        <v>91303</v>
      </c>
      <c r="B19" s="1287" t="s">
        <v>916</v>
      </c>
      <c r="C19" s="1287"/>
      <c r="D19" s="1287"/>
      <c r="E19" s="202">
        <v>130000</v>
      </c>
      <c r="F19" s="202">
        <v>130000</v>
      </c>
      <c r="G19" s="202">
        <v>0</v>
      </c>
      <c r="H19" s="185">
        <f t="shared" si="0"/>
        <v>0</v>
      </c>
    </row>
    <row r="20" spans="1:9" s="30" customFormat="1" ht="12" customHeight="1" x14ac:dyDescent="0.2">
      <c r="A20" s="158">
        <v>91304</v>
      </c>
      <c r="B20" s="1256" t="s">
        <v>460</v>
      </c>
      <c r="C20" s="1257"/>
      <c r="D20" s="1281"/>
      <c r="E20" s="202">
        <v>494043.76</v>
      </c>
      <c r="F20" s="202">
        <v>418709.91</v>
      </c>
      <c r="G20" s="202">
        <v>418469.56</v>
      </c>
      <c r="H20" s="185">
        <f t="shared" ref="H20" si="1">G20/F20*100</f>
        <v>99.942597489512494</v>
      </c>
    </row>
    <row r="21" spans="1:9" s="30" customFormat="1" ht="12" customHeight="1" x14ac:dyDescent="0.2">
      <c r="A21" s="162">
        <v>91305</v>
      </c>
      <c r="B21" s="1277" t="s">
        <v>161</v>
      </c>
      <c r="C21" s="1277"/>
      <c r="D21" s="1277"/>
      <c r="E21" s="200">
        <v>161422.70000000001</v>
      </c>
      <c r="F21" s="200">
        <v>166595.38</v>
      </c>
      <c r="G21" s="200">
        <v>157232.81</v>
      </c>
      <c r="H21" s="188">
        <f t="shared" si="0"/>
        <v>94.380054236798159</v>
      </c>
    </row>
    <row r="22" spans="1:9" s="30" customFormat="1" ht="12" customHeight="1" x14ac:dyDescent="0.2">
      <c r="A22" s="162">
        <v>91306</v>
      </c>
      <c r="B22" s="1256" t="s">
        <v>153</v>
      </c>
      <c r="C22" s="1257"/>
      <c r="D22" s="1281"/>
      <c r="E22" s="200">
        <v>445000</v>
      </c>
      <c r="F22" s="200">
        <v>459846.62</v>
      </c>
      <c r="G22" s="200">
        <v>459846.62</v>
      </c>
      <c r="H22" s="188">
        <f t="shared" si="0"/>
        <v>100</v>
      </c>
    </row>
    <row r="23" spans="1:9" s="30" customFormat="1" ht="12" customHeight="1" x14ac:dyDescent="0.2">
      <c r="A23" s="162">
        <v>91307</v>
      </c>
      <c r="B23" s="1277" t="s">
        <v>461</v>
      </c>
      <c r="C23" s="1277"/>
      <c r="D23" s="1277"/>
      <c r="E23" s="200">
        <v>296626.13</v>
      </c>
      <c r="F23" s="200">
        <v>294768.21000000002</v>
      </c>
      <c r="G23" s="200">
        <v>294768.21000000002</v>
      </c>
      <c r="H23" s="188">
        <f t="shared" si="0"/>
        <v>100</v>
      </c>
    </row>
    <row r="24" spans="1:9" s="30" customFormat="1" ht="12" customHeight="1" x14ac:dyDescent="0.2">
      <c r="A24" s="162">
        <v>91308</v>
      </c>
      <c r="B24" s="1277" t="s">
        <v>463</v>
      </c>
      <c r="C24" s="1277"/>
      <c r="D24" s="1277"/>
      <c r="E24" s="200">
        <v>8000</v>
      </c>
      <c r="F24" s="200">
        <v>8000</v>
      </c>
      <c r="G24" s="200">
        <v>8000</v>
      </c>
      <c r="H24" s="188">
        <f t="shared" si="0"/>
        <v>100</v>
      </c>
    </row>
    <row r="25" spans="1:9" s="30" customFormat="1" ht="12" customHeight="1" x14ac:dyDescent="0.2">
      <c r="A25" s="162">
        <v>91309</v>
      </c>
      <c r="B25" s="1277" t="s">
        <v>154</v>
      </c>
      <c r="C25" s="1277"/>
      <c r="D25" s="1277"/>
      <c r="E25" s="200">
        <v>275600</v>
      </c>
      <c r="F25" s="200">
        <v>275600</v>
      </c>
      <c r="G25" s="200">
        <v>275600</v>
      </c>
      <c r="H25" s="188">
        <f t="shared" si="0"/>
        <v>100</v>
      </c>
    </row>
    <row r="26" spans="1:9" s="30" customFormat="1" ht="12" customHeight="1" thickBot="1" x14ac:dyDescent="0.25">
      <c r="A26" s="159">
        <v>91318</v>
      </c>
      <c r="B26" s="1286" t="s">
        <v>533</v>
      </c>
      <c r="C26" s="1286"/>
      <c r="D26" s="1286"/>
      <c r="E26" s="211">
        <v>25000</v>
      </c>
      <c r="F26" s="211">
        <v>25000</v>
      </c>
      <c r="G26" s="211">
        <v>17506.23</v>
      </c>
      <c r="H26" s="186">
        <f t="shared" si="0"/>
        <v>70.024920000000009</v>
      </c>
    </row>
    <row r="27" spans="1:9" s="23" customFormat="1" ht="15" customHeight="1" thickBot="1" x14ac:dyDescent="0.25">
      <c r="A27" s="160">
        <v>914</v>
      </c>
      <c r="B27" s="1289" t="s">
        <v>566</v>
      </c>
      <c r="C27" s="1290"/>
      <c r="D27" s="1291"/>
      <c r="E27" s="157">
        <f>SUM(E28:E43)</f>
        <v>1352466.6199999999</v>
      </c>
      <c r="F27" s="157">
        <f>SUM(F28:F43)</f>
        <v>1474810.4700000002</v>
      </c>
      <c r="G27" s="157">
        <f t="shared" ref="G27" si="2">SUM(G28:G43)</f>
        <v>1390191.81</v>
      </c>
      <c r="H27" s="184">
        <f>G27/F27*100</f>
        <v>94.26240444306039</v>
      </c>
    </row>
    <row r="28" spans="1:9" s="30" customFormat="1" ht="12" customHeight="1" x14ac:dyDescent="0.2">
      <c r="A28" s="158">
        <v>91401</v>
      </c>
      <c r="B28" s="1287" t="s">
        <v>209</v>
      </c>
      <c r="C28" s="1287"/>
      <c r="D28" s="1287"/>
      <c r="E28" s="202">
        <v>17661</v>
      </c>
      <c r="F28" s="202">
        <v>17330.14</v>
      </c>
      <c r="G28" s="202">
        <v>13404.59</v>
      </c>
      <c r="H28" s="185">
        <f t="shared" si="0"/>
        <v>77.348423036397861</v>
      </c>
    </row>
    <row r="29" spans="1:9" s="30" customFormat="1" ht="12" customHeight="1" x14ac:dyDescent="0.2">
      <c r="A29" s="162">
        <v>91402</v>
      </c>
      <c r="B29" s="1277" t="s">
        <v>158</v>
      </c>
      <c r="C29" s="1277"/>
      <c r="D29" s="1277"/>
      <c r="E29" s="200">
        <v>13479</v>
      </c>
      <c r="F29" s="200">
        <v>14925.92</v>
      </c>
      <c r="G29" s="200">
        <v>7482.67</v>
      </c>
      <c r="H29" s="188">
        <f t="shared" si="0"/>
        <v>50.132052161608797</v>
      </c>
    </row>
    <row r="30" spans="1:9" s="30" customFormat="1" ht="12" customHeight="1" x14ac:dyDescent="0.2">
      <c r="A30" s="162">
        <v>91403</v>
      </c>
      <c r="B30" s="1277" t="s">
        <v>155</v>
      </c>
      <c r="C30" s="1277"/>
      <c r="D30" s="1277"/>
      <c r="E30" s="200">
        <v>11690</v>
      </c>
      <c r="F30" s="200">
        <v>50050.43</v>
      </c>
      <c r="G30" s="200">
        <v>42748.43</v>
      </c>
      <c r="H30" s="188">
        <f t="shared" si="0"/>
        <v>85.410714753100024</v>
      </c>
    </row>
    <row r="31" spans="1:9" s="30" customFormat="1" ht="12" customHeight="1" x14ac:dyDescent="0.2">
      <c r="A31" s="162">
        <v>91404</v>
      </c>
      <c r="B31" s="1277" t="s">
        <v>464</v>
      </c>
      <c r="C31" s="1277"/>
      <c r="D31" s="1277"/>
      <c r="E31" s="200">
        <v>7055</v>
      </c>
      <c r="F31" s="200">
        <v>6656.5</v>
      </c>
      <c r="G31" s="200">
        <v>4528.82</v>
      </c>
      <c r="H31" s="188">
        <f t="shared" si="0"/>
        <v>68.036054983850363</v>
      </c>
    </row>
    <row r="32" spans="1:9" s="30" customFormat="1" ht="12" customHeight="1" x14ac:dyDescent="0.2">
      <c r="A32" s="162">
        <v>91405</v>
      </c>
      <c r="B32" s="1277" t="s">
        <v>162</v>
      </c>
      <c r="C32" s="1277"/>
      <c r="D32" s="1277"/>
      <c r="E32" s="200">
        <v>8221</v>
      </c>
      <c r="F32" s="200">
        <v>10833.4</v>
      </c>
      <c r="G32" s="200">
        <v>4462.96</v>
      </c>
      <c r="H32" s="188">
        <f t="shared" si="0"/>
        <v>41.196300330459508</v>
      </c>
    </row>
    <row r="33" spans="1:8" s="30" customFormat="1" ht="12" customHeight="1" x14ac:dyDescent="0.2">
      <c r="A33" s="162">
        <v>91406</v>
      </c>
      <c r="B33" s="1256" t="s">
        <v>679</v>
      </c>
      <c r="C33" s="1257"/>
      <c r="D33" s="1281"/>
      <c r="E33" s="200">
        <v>3745.43</v>
      </c>
      <c r="F33" s="200">
        <v>4183.12</v>
      </c>
      <c r="G33" s="200">
        <v>1892.56</v>
      </c>
      <c r="H33" s="188">
        <f t="shared" si="0"/>
        <v>45.242785289449024</v>
      </c>
    </row>
    <row r="34" spans="1:8" s="30" customFormat="1" ht="12" customHeight="1" x14ac:dyDescent="0.2">
      <c r="A34" s="162">
        <v>91407</v>
      </c>
      <c r="B34" s="1277" t="s">
        <v>212</v>
      </c>
      <c r="C34" s="1277"/>
      <c r="D34" s="1277"/>
      <c r="E34" s="200">
        <v>19144</v>
      </c>
      <c r="F34" s="200">
        <v>19347.11</v>
      </c>
      <c r="G34" s="200">
        <v>18830</v>
      </c>
      <c r="H34" s="188">
        <f t="shared" si="0"/>
        <v>97.327197705497099</v>
      </c>
    </row>
    <row r="35" spans="1:8" s="30" customFormat="1" ht="12" customHeight="1" x14ac:dyDescent="0.2">
      <c r="A35" s="162">
        <v>91408</v>
      </c>
      <c r="B35" s="1277" t="s">
        <v>213</v>
      </c>
      <c r="C35" s="1277"/>
      <c r="D35" s="1277"/>
      <c r="E35" s="200">
        <v>11971.2</v>
      </c>
      <c r="F35" s="200">
        <v>11670.33</v>
      </c>
      <c r="G35" s="200">
        <v>7248.05</v>
      </c>
      <c r="H35" s="188">
        <f t="shared" si="0"/>
        <v>62.106641371752126</v>
      </c>
    </row>
    <row r="36" spans="1:8" s="30" customFormat="1" ht="12" customHeight="1" x14ac:dyDescent="0.2">
      <c r="A36" s="162">
        <v>91409</v>
      </c>
      <c r="B36" s="1277" t="s">
        <v>214</v>
      </c>
      <c r="C36" s="1277"/>
      <c r="D36" s="1277"/>
      <c r="E36" s="200">
        <v>3996.57</v>
      </c>
      <c r="F36" s="200">
        <v>3621.93</v>
      </c>
      <c r="G36" s="200">
        <v>2577.87</v>
      </c>
      <c r="H36" s="188">
        <f t="shared" si="0"/>
        <v>71.173932130107431</v>
      </c>
    </row>
    <row r="37" spans="1:8" s="30" customFormat="1" ht="12" customHeight="1" x14ac:dyDescent="0.2">
      <c r="A37" s="162">
        <v>91410</v>
      </c>
      <c r="B37" s="1277" t="s">
        <v>465</v>
      </c>
      <c r="C37" s="1277"/>
      <c r="D37" s="1277"/>
      <c r="E37" s="200">
        <v>4750</v>
      </c>
      <c r="F37" s="200">
        <v>4750</v>
      </c>
      <c r="G37" s="200">
        <v>1858.57</v>
      </c>
      <c r="H37" s="188">
        <f t="shared" si="0"/>
        <v>39.12778947368421</v>
      </c>
    </row>
    <row r="38" spans="1:8" s="30" customFormat="1" ht="12" customHeight="1" x14ac:dyDescent="0.2">
      <c r="A38" s="162">
        <v>91411</v>
      </c>
      <c r="B38" s="1277" t="s">
        <v>215</v>
      </c>
      <c r="C38" s="1277"/>
      <c r="D38" s="1277"/>
      <c r="E38" s="200">
        <v>2340</v>
      </c>
      <c r="F38" s="200">
        <v>2340</v>
      </c>
      <c r="G38" s="200">
        <v>10.34</v>
      </c>
      <c r="H38" s="188">
        <f t="shared" si="0"/>
        <v>0.44188034188034186</v>
      </c>
    </row>
    <row r="39" spans="1:8" s="30" customFormat="1" ht="12" customHeight="1" x14ac:dyDescent="0.2">
      <c r="A39" s="162">
        <v>91412</v>
      </c>
      <c r="B39" s="1277" t="s">
        <v>156</v>
      </c>
      <c r="C39" s="1277"/>
      <c r="D39" s="1277"/>
      <c r="E39" s="200">
        <v>43505.760000000002</v>
      </c>
      <c r="F39" s="200">
        <v>51587.23</v>
      </c>
      <c r="G39" s="200">
        <v>33834.81</v>
      </c>
      <c r="H39" s="188">
        <f t="shared" si="0"/>
        <v>65.587568861518633</v>
      </c>
    </row>
    <row r="40" spans="1:8" s="30" customFormat="1" ht="12" customHeight="1" x14ac:dyDescent="0.2">
      <c r="A40" s="162">
        <v>91414</v>
      </c>
      <c r="B40" s="1277" t="s">
        <v>157</v>
      </c>
      <c r="C40" s="1277"/>
      <c r="D40" s="1277"/>
      <c r="E40" s="200">
        <v>5250</v>
      </c>
      <c r="F40" s="200">
        <v>5250</v>
      </c>
      <c r="G40" s="200">
        <v>2144.85</v>
      </c>
      <c r="H40" s="188">
        <f t="shared" si="0"/>
        <v>40.854285714285716</v>
      </c>
    </row>
    <row r="41" spans="1:8" s="30" customFormat="1" ht="12" customHeight="1" x14ac:dyDescent="0.2">
      <c r="A41" s="162">
        <v>91415</v>
      </c>
      <c r="B41" s="1277" t="s">
        <v>159</v>
      </c>
      <c r="C41" s="1277"/>
      <c r="D41" s="1277"/>
      <c r="E41" s="200">
        <v>16780</v>
      </c>
      <c r="F41" s="200">
        <v>16780</v>
      </c>
      <c r="G41" s="200">
        <v>8238.4699999999993</v>
      </c>
      <c r="H41" s="188">
        <f t="shared" si="0"/>
        <v>49.096960667461261</v>
      </c>
    </row>
    <row r="42" spans="1:8" s="30" customFormat="1" ht="12" customHeight="1" x14ac:dyDescent="0.2">
      <c r="A42" s="162">
        <v>91420</v>
      </c>
      <c r="B42" s="1277" t="s">
        <v>592</v>
      </c>
      <c r="C42" s="1277"/>
      <c r="D42" s="1277"/>
      <c r="E42" s="200">
        <v>3000</v>
      </c>
      <c r="F42" s="200">
        <v>3000</v>
      </c>
      <c r="G42" s="200">
        <v>1566.6</v>
      </c>
      <c r="H42" s="188">
        <f>G42/F42*100</f>
        <v>52.22</v>
      </c>
    </row>
    <row r="43" spans="1:8" s="30" customFormat="1" ht="12" customHeight="1" thickBot="1" x14ac:dyDescent="0.25">
      <c r="A43" s="161">
        <v>91421</v>
      </c>
      <c r="B43" s="1295" t="s">
        <v>607</v>
      </c>
      <c r="C43" s="1296"/>
      <c r="D43" s="1297"/>
      <c r="E43" s="174">
        <v>1179877.6599999999</v>
      </c>
      <c r="F43" s="174">
        <v>1252484.3600000001</v>
      </c>
      <c r="G43" s="174">
        <v>1239362.22</v>
      </c>
      <c r="H43" s="188">
        <f t="shared" si="0"/>
        <v>98.952311069177739</v>
      </c>
    </row>
    <row r="44" spans="1:8" s="23" customFormat="1" ht="15" customHeight="1" thickBot="1" x14ac:dyDescent="0.25">
      <c r="A44" s="160">
        <v>915</v>
      </c>
      <c r="B44" s="1276" t="s">
        <v>605</v>
      </c>
      <c r="C44" s="1276"/>
      <c r="D44" s="1276"/>
      <c r="E44" s="157">
        <f>SUM(E45:E48)</f>
        <v>11000</v>
      </c>
      <c r="F44" s="157">
        <f>SUM(F45:F48)</f>
        <v>10950</v>
      </c>
      <c r="G44" s="157">
        <f t="shared" ref="G44" si="3">SUM(G45:G48)</f>
        <v>10712.98</v>
      </c>
      <c r="H44" s="184">
        <f>G44/F44*100</f>
        <v>97.835433789954322</v>
      </c>
    </row>
    <row r="45" spans="1:8" s="30" customFormat="1" ht="12" customHeight="1" x14ac:dyDescent="0.2">
      <c r="A45" s="162">
        <v>91501</v>
      </c>
      <c r="B45" s="1287" t="s">
        <v>209</v>
      </c>
      <c r="C45" s="1287"/>
      <c r="D45" s="1287"/>
      <c r="E45" s="204">
        <v>50</v>
      </c>
      <c r="F45" s="204">
        <v>50</v>
      </c>
      <c r="G45" s="204">
        <v>0</v>
      </c>
      <c r="H45" s="188">
        <f t="shared" ref="H45:H48" si="4">G45/F45*100</f>
        <v>0</v>
      </c>
    </row>
    <row r="46" spans="1:8" s="30" customFormat="1" ht="12" customHeight="1" x14ac:dyDescent="0.2">
      <c r="A46" s="162">
        <v>91504</v>
      </c>
      <c r="B46" s="1277" t="s">
        <v>464</v>
      </c>
      <c r="C46" s="1277"/>
      <c r="D46" s="1277"/>
      <c r="E46" s="202">
        <v>5600</v>
      </c>
      <c r="F46" s="202">
        <v>5300</v>
      </c>
      <c r="G46" s="202">
        <v>5112.9799999999996</v>
      </c>
      <c r="H46" s="188">
        <f t="shared" si="4"/>
        <v>96.47132075471697</v>
      </c>
    </row>
    <row r="47" spans="1:8" s="30" customFormat="1" ht="12" customHeight="1" x14ac:dyDescent="0.2">
      <c r="A47" s="162">
        <v>91507</v>
      </c>
      <c r="B47" s="1277" t="s">
        <v>212</v>
      </c>
      <c r="C47" s="1277"/>
      <c r="D47" s="1277"/>
      <c r="E47" s="200">
        <v>5100</v>
      </c>
      <c r="F47" s="200">
        <v>5300</v>
      </c>
      <c r="G47" s="200">
        <v>5300</v>
      </c>
      <c r="H47" s="188">
        <f t="shared" si="4"/>
        <v>100</v>
      </c>
    </row>
    <row r="48" spans="1:8" s="30" customFormat="1" ht="12" customHeight="1" thickBot="1" x14ac:dyDescent="0.25">
      <c r="A48" s="162">
        <v>91508</v>
      </c>
      <c r="B48" s="1277" t="s">
        <v>213</v>
      </c>
      <c r="C48" s="1277"/>
      <c r="D48" s="1277"/>
      <c r="E48" s="200">
        <v>250</v>
      </c>
      <c r="F48" s="200">
        <v>300</v>
      </c>
      <c r="G48" s="200">
        <v>300</v>
      </c>
      <c r="H48" s="188">
        <f t="shared" si="4"/>
        <v>100</v>
      </c>
    </row>
    <row r="49" spans="1:8" s="23" customFormat="1" ht="15" customHeight="1" thickBot="1" x14ac:dyDescent="0.25">
      <c r="A49" s="160">
        <v>916</v>
      </c>
      <c r="B49" s="1276" t="s">
        <v>466</v>
      </c>
      <c r="C49" s="1276"/>
      <c r="D49" s="1276"/>
      <c r="E49" s="157">
        <f>E50</f>
        <v>0</v>
      </c>
      <c r="F49" s="157">
        <f>F50</f>
        <v>8327338.6699999999</v>
      </c>
      <c r="G49" s="157">
        <f>G50</f>
        <v>8327218.5499999998</v>
      </c>
      <c r="H49" s="184">
        <f t="shared" si="0"/>
        <v>99.998557522339851</v>
      </c>
    </row>
    <row r="50" spans="1:8" s="30" customFormat="1" ht="12" customHeight="1" thickBot="1" x14ac:dyDescent="0.25">
      <c r="A50" s="165">
        <v>91604</v>
      </c>
      <c r="B50" s="1285" t="s">
        <v>464</v>
      </c>
      <c r="C50" s="1285"/>
      <c r="D50" s="1285"/>
      <c r="E50" s="166">
        <v>0</v>
      </c>
      <c r="F50" s="166">
        <v>8327338.6699999999</v>
      </c>
      <c r="G50" s="166">
        <v>8327218.5499999998</v>
      </c>
      <c r="H50" s="189">
        <f t="shared" si="0"/>
        <v>99.998557522339851</v>
      </c>
    </row>
    <row r="51" spans="1:8" s="154" customFormat="1" ht="15" customHeight="1" thickBot="1" x14ac:dyDescent="0.25">
      <c r="A51" s="160">
        <v>917</v>
      </c>
      <c r="B51" s="1292" t="s">
        <v>467</v>
      </c>
      <c r="C51" s="1293"/>
      <c r="D51" s="1293"/>
      <c r="E51" s="157">
        <f>SUM(E52:E60)</f>
        <v>261804.61</v>
      </c>
      <c r="F51" s="157">
        <f>SUM(F52:F60)</f>
        <v>1455560.7900000003</v>
      </c>
      <c r="G51" s="157">
        <f>SUM(G52:G60)</f>
        <v>1343293.5299999996</v>
      </c>
      <c r="H51" s="184">
        <f t="shared" si="0"/>
        <v>92.287009874730089</v>
      </c>
    </row>
    <row r="52" spans="1:8" s="30" customFormat="1" ht="12" customHeight="1" x14ac:dyDescent="0.2">
      <c r="A52" s="167">
        <v>91701</v>
      </c>
      <c r="B52" s="1288" t="s">
        <v>209</v>
      </c>
      <c r="C52" s="1294"/>
      <c r="D52" s="1294"/>
      <c r="E52" s="202">
        <v>18019</v>
      </c>
      <c r="F52" s="202">
        <v>25569</v>
      </c>
      <c r="G52" s="202">
        <v>25113.4</v>
      </c>
      <c r="H52" s="185">
        <f t="shared" si="0"/>
        <v>98.21815479682428</v>
      </c>
    </row>
    <row r="53" spans="1:8" s="30" customFormat="1" ht="12" customHeight="1" x14ac:dyDescent="0.2">
      <c r="A53" s="162">
        <v>91702</v>
      </c>
      <c r="B53" s="1288" t="s">
        <v>158</v>
      </c>
      <c r="C53" s="1294"/>
      <c r="D53" s="1294"/>
      <c r="E53" s="200">
        <v>21118</v>
      </c>
      <c r="F53" s="200">
        <v>31478</v>
      </c>
      <c r="G53" s="200">
        <v>30626.19</v>
      </c>
      <c r="H53" s="188">
        <f t="shared" si="0"/>
        <v>97.29395133108838</v>
      </c>
    </row>
    <row r="54" spans="1:8" s="30" customFormat="1" ht="12" customHeight="1" x14ac:dyDescent="0.2">
      <c r="A54" s="168">
        <v>91704</v>
      </c>
      <c r="B54" s="1256" t="s">
        <v>464</v>
      </c>
      <c r="C54" s="1257"/>
      <c r="D54" s="1257"/>
      <c r="E54" s="200">
        <v>9270</v>
      </c>
      <c r="F54" s="200">
        <v>72249.62</v>
      </c>
      <c r="G54" s="200">
        <v>47968.639999999999</v>
      </c>
      <c r="H54" s="188">
        <f t="shared" si="0"/>
        <v>66.392930509530714</v>
      </c>
    </row>
    <row r="55" spans="1:8" s="30" customFormat="1" ht="12" customHeight="1" x14ac:dyDescent="0.2">
      <c r="A55" s="168">
        <v>91705</v>
      </c>
      <c r="B55" s="1256" t="s">
        <v>162</v>
      </c>
      <c r="C55" s="1257"/>
      <c r="D55" s="1257"/>
      <c r="E55" s="200">
        <v>49210</v>
      </c>
      <c r="F55" s="200">
        <v>1139437.8999999999</v>
      </c>
      <c r="G55" s="200">
        <v>1103855.05</v>
      </c>
      <c r="H55" s="188">
        <f t="shared" si="0"/>
        <v>96.877157587965087</v>
      </c>
    </row>
    <row r="56" spans="1:8" s="30" customFormat="1" ht="12" customHeight="1" x14ac:dyDescent="0.2">
      <c r="A56" s="168">
        <v>91706</v>
      </c>
      <c r="B56" s="1256" t="s">
        <v>679</v>
      </c>
      <c r="C56" s="1257"/>
      <c r="D56" s="1281"/>
      <c r="E56" s="200">
        <v>69150</v>
      </c>
      <c r="F56" s="200">
        <v>61724.13</v>
      </c>
      <c r="G56" s="200">
        <v>31021.41</v>
      </c>
      <c r="H56" s="188">
        <f t="shared" si="0"/>
        <v>50.258156737081592</v>
      </c>
    </row>
    <row r="57" spans="1:8" s="30" customFormat="1" ht="12" customHeight="1" x14ac:dyDescent="0.2">
      <c r="A57" s="163">
        <v>91707</v>
      </c>
      <c r="B57" s="1298" t="s">
        <v>212</v>
      </c>
      <c r="C57" s="1299"/>
      <c r="D57" s="1299"/>
      <c r="E57" s="200">
        <v>24432</v>
      </c>
      <c r="F57" s="200">
        <v>49281.11</v>
      </c>
      <c r="G57" s="200">
        <v>42055.67</v>
      </c>
      <c r="H57" s="188">
        <f t="shared" si="0"/>
        <v>85.338317257870202</v>
      </c>
    </row>
    <row r="58" spans="1:8" s="30" customFormat="1" ht="12" customHeight="1" x14ac:dyDescent="0.2">
      <c r="A58" s="168">
        <v>91708</v>
      </c>
      <c r="B58" s="1256" t="s">
        <v>213</v>
      </c>
      <c r="C58" s="1257"/>
      <c r="D58" s="1257"/>
      <c r="E58" s="200">
        <v>12900.93</v>
      </c>
      <c r="F58" s="200">
        <v>15641.84</v>
      </c>
      <c r="G58" s="200">
        <v>9640.8799999999992</v>
      </c>
      <c r="H58" s="188">
        <f t="shared" si="0"/>
        <v>61.635204042491154</v>
      </c>
    </row>
    <row r="59" spans="1:8" s="30" customFormat="1" ht="12" customHeight="1" x14ac:dyDescent="0.2">
      <c r="A59" s="168">
        <v>91709</v>
      </c>
      <c r="B59" s="1256" t="s">
        <v>214</v>
      </c>
      <c r="C59" s="1257"/>
      <c r="D59" s="1257"/>
      <c r="E59" s="200">
        <v>33299.75</v>
      </c>
      <c r="F59" s="200">
        <v>33896.089999999997</v>
      </c>
      <c r="G59" s="200">
        <v>28010.89</v>
      </c>
      <c r="H59" s="188">
        <f t="shared" si="0"/>
        <v>82.63752544910048</v>
      </c>
    </row>
    <row r="60" spans="1:8" s="30" customFormat="1" ht="12" customHeight="1" thickBot="1" x14ac:dyDescent="0.25">
      <c r="A60" s="210">
        <v>91721</v>
      </c>
      <c r="B60" s="1295" t="s">
        <v>607</v>
      </c>
      <c r="C60" s="1296"/>
      <c r="D60" s="1297"/>
      <c r="E60" s="209">
        <v>24404.93</v>
      </c>
      <c r="F60" s="209">
        <v>26283.1</v>
      </c>
      <c r="G60" s="209">
        <v>25001.4</v>
      </c>
      <c r="H60" s="191">
        <f t="shared" si="0"/>
        <v>95.123482389824659</v>
      </c>
    </row>
    <row r="61" spans="1:8" s="7" customFormat="1" ht="17.25" customHeight="1" x14ac:dyDescent="0.2">
      <c r="A61" s="10"/>
      <c r="B61" s="10"/>
      <c r="C61" s="10"/>
      <c r="D61" s="10"/>
      <c r="E61" s="10"/>
      <c r="F61" s="11"/>
      <c r="G61" s="1272" t="s">
        <v>914</v>
      </c>
      <c r="H61" s="1272"/>
    </row>
    <row r="62" spans="1:8" ht="15" x14ac:dyDescent="0.25">
      <c r="A62" s="1273" t="s">
        <v>1405</v>
      </c>
      <c r="B62" s="1273"/>
      <c r="C62" s="1273"/>
      <c r="D62" s="1273"/>
      <c r="E62" s="1273"/>
      <c r="F62" s="1273"/>
      <c r="G62" s="1273"/>
      <c r="H62" s="1273"/>
    </row>
    <row r="63" spans="1:8" ht="9.75" customHeight="1" x14ac:dyDescent="0.2">
      <c r="A63" s="10"/>
      <c r="B63" s="10"/>
      <c r="C63" s="10"/>
      <c r="D63" s="10"/>
      <c r="E63" s="10"/>
      <c r="F63" s="10"/>
      <c r="G63" s="10"/>
      <c r="H63" s="183"/>
    </row>
    <row r="64" spans="1:8" ht="13.5" thickBot="1" x14ac:dyDescent="0.25">
      <c r="A64" s="12"/>
      <c r="B64" s="13"/>
      <c r="C64" s="13"/>
      <c r="D64" s="13"/>
      <c r="E64" s="13"/>
      <c r="F64" s="13"/>
      <c r="G64" s="10"/>
      <c r="H64" s="194" t="s">
        <v>36</v>
      </c>
    </row>
    <row r="65" spans="1:8" s="7" customFormat="1" ht="15" customHeight="1" thickBot="1" x14ac:dyDescent="0.25">
      <c r="A65" s="170" t="s">
        <v>150</v>
      </c>
      <c r="B65" s="1274" t="s">
        <v>284</v>
      </c>
      <c r="C65" s="1275"/>
      <c r="D65" s="1275"/>
      <c r="E65" s="126" t="s">
        <v>905</v>
      </c>
      <c r="F65" s="126" t="s">
        <v>906</v>
      </c>
      <c r="G65" s="171" t="s">
        <v>48</v>
      </c>
      <c r="H65" s="172" t="s">
        <v>39</v>
      </c>
    </row>
    <row r="66" spans="1:8" s="154" customFormat="1" ht="17.25" customHeight="1" thickBot="1" x14ac:dyDescent="0.25">
      <c r="A66" s="169">
        <v>919</v>
      </c>
      <c r="B66" s="1292" t="s">
        <v>468</v>
      </c>
      <c r="C66" s="1293"/>
      <c r="D66" s="1293"/>
      <c r="E66" s="157">
        <f>E67</f>
        <v>24249.67</v>
      </c>
      <c r="F66" s="157">
        <f>F67</f>
        <v>30890.17</v>
      </c>
      <c r="G66" s="157">
        <v>0</v>
      </c>
      <c r="H66" s="184">
        <f>G66/F66*100</f>
        <v>0</v>
      </c>
    </row>
    <row r="67" spans="1:8" s="30" customFormat="1" ht="12" customHeight="1" thickBot="1" x14ac:dyDescent="0.25">
      <c r="A67" s="165">
        <v>91903</v>
      </c>
      <c r="B67" s="1285" t="s">
        <v>469</v>
      </c>
      <c r="C67" s="1285"/>
      <c r="D67" s="1285"/>
      <c r="E67" s="209">
        <v>24249.67</v>
      </c>
      <c r="F67" s="209">
        <v>30890.17</v>
      </c>
      <c r="G67" s="209">
        <v>0</v>
      </c>
      <c r="H67" s="189">
        <f>G67/F67*100</f>
        <v>0</v>
      </c>
    </row>
    <row r="68" spans="1:8" s="154" customFormat="1" ht="17.25" customHeight="1" thickBot="1" x14ac:dyDescent="0.25">
      <c r="A68" s="160">
        <v>920</v>
      </c>
      <c r="B68" s="1312" t="s">
        <v>544</v>
      </c>
      <c r="C68" s="1312"/>
      <c r="D68" s="1312"/>
      <c r="E68" s="173">
        <f>SUM(E69:E79)</f>
        <v>534756.34000000008</v>
      </c>
      <c r="F68" s="173">
        <f>SUM(F69:F79)</f>
        <v>2430113.9299999997</v>
      </c>
      <c r="G68" s="173">
        <f>SUM(G69:G79)</f>
        <v>927131.71</v>
      </c>
      <c r="H68" s="184">
        <f t="shared" si="0"/>
        <v>38.151779575206994</v>
      </c>
    </row>
    <row r="69" spans="1:8" s="30" customFormat="1" ht="12" customHeight="1" x14ac:dyDescent="0.2">
      <c r="A69" s="162">
        <v>92004</v>
      </c>
      <c r="B69" s="1277" t="s">
        <v>464</v>
      </c>
      <c r="C69" s="1277"/>
      <c r="D69" s="1277"/>
      <c r="E69" s="200">
        <v>89100</v>
      </c>
      <c r="F69" s="200">
        <v>56650</v>
      </c>
      <c r="G69" s="200">
        <v>0</v>
      </c>
      <c r="H69" s="188">
        <f t="shared" si="0"/>
        <v>0</v>
      </c>
    </row>
    <row r="70" spans="1:8" s="30" customFormat="1" ht="12" customHeight="1" x14ac:dyDescent="0.2">
      <c r="A70" s="162">
        <v>92005</v>
      </c>
      <c r="B70" s="1277" t="s">
        <v>162</v>
      </c>
      <c r="C70" s="1277"/>
      <c r="D70" s="1277"/>
      <c r="E70" s="200">
        <v>14235.2</v>
      </c>
      <c r="F70" s="200">
        <v>11235.2</v>
      </c>
      <c r="G70" s="200">
        <v>0</v>
      </c>
      <c r="H70" s="188">
        <f t="shared" si="0"/>
        <v>0</v>
      </c>
    </row>
    <row r="71" spans="1:8" s="30" customFormat="1" ht="12" customHeight="1" x14ac:dyDescent="0.2">
      <c r="A71" s="162">
        <v>92006</v>
      </c>
      <c r="B71" s="1277" t="s">
        <v>679</v>
      </c>
      <c r="C71" s="1277"/>
      <c r="D71" s="1277"/>
      <c r="E71" s="200">
        <v>120000</v>
      </c>
      <c r="F71" s="200">
        <v>1435714.22</v>
      </c>
      <c r="G71" s="200">
        <v>636134.5</v>
      </c>
      <c r="H71" s="188">
        <f t="shared" si="0"/>
        <v>44.307877649912811</v>
      </c>
    </row>
    <row r="72" spans="1:8" s="30" customFormat="1" ht="12" customHeight="1" x14ac:dyDescent="0.2">
      <c r="A72" s="162">
        <v>92007</v>
      </c>
      <c r="B72" s="1298" t="s">
        <v>212</v>
      </c>
      <c r="C72" s="1299"/>
      <c r="D72" s="1299"/>
      <c r="E72" s="200">
        <v>0</v>
      </c>
      <c r="F72" s="200">
        <v>12000</v>
      </c>
      <c r="G72" s="200">
        <v>12000</v>
      </c>
      <c r="H72" s="188">
        <f t="shared" ref="H72" si="5">G72/F72*100</f>
        <v>100</v>
      </c>
    </row>
    <row r="73" spans="1:8" s="30" customFormat="1" ht="12" customHeight="1" x14ac:dyDescent="0.2">
      <c r="A73" s="162">
        <v>92008</v>
      </c>
      <c r="B73" s="1256" t="s">
        <v>213</v>
      </c>
      <c r="C73" s="1257"/>
      <c r="D73" s="1281"/>
      <c r="E73" s="200">
        <v>3500</v>
      </c>
      <c r="F73" s="200">
        <v>22131.67</v>
      </c>
      <c r="G73" s="200">
        <v>20917.259999999998</v>
      </c>
      <c r="H73" s="188">
        <f t="shared" si="0"/>
        <v>94.512795464598923</v>
      </c>
    </row>
    <row r="74" spans="1:8" s="30" customFormat="1" ht="12" customHeight="1" x14ac:dyDescent="0.2">
      <c r="A74" s="162">
        <v>92009</v>
      </c>
      <c r="B74" s="1277" t="s">
        <v>214</v>
      </c>
      <c r="C74" s="1277"/>
      <c r="D74" s="1277"/>
      <c r="E74" s="200">
        <v>231271.14</v>
      </c>
      <c r="F74" s="200">
        <v>301271.14</v>
      </c>
      <c r="G74" s="200">
        <v>131213.25</v>
      </c>
      <c r="H74" s="188">
        <f t="shared" si="0"/>
        <v>43.553209245332958</v>
      </c>
    </row>
    <row r="75" spans="1:8" s="30" customFormat="1" ht="12" customHeight="1" x14ac:dyDescent="0.2">
      <c r="A75" s="162">
        <v>92011</v>
      </c>
      <c r="B75" s="1277" t="s">
        <v>215</v>
      </c>
      <c r="C75" s="1277"/>
      <c r="D75" s="1277"/>
      <c r="E75" s="200">
        <v>1500</v>
      </c>
      <c r="F75" s="200">
        <v>1500</v>
      </c>
      <c r="G75" s="200">
        <v>469.48</v>
      </c>
      <c r="H75" s="188">
        <f t="shared" si="0"/>
        <v>31.298666666666669</v>
      </c>
    </row>
    <row r="76" spans="1:8" s="30" customFormat="1" ht="12" customHeight="1" x14ac:dyDescent="0.2">
      <c r="A76" s="162">
        <v>92012</v>
      </c>
      <c r="B76" s="1277" t="s">
        <v>156</v>
      </c>
      <c r="C76" s="1277"/>
      <c r="D76" s="1277"/>
      <c r="E76" s="200">
        <v>4050</v>
      </c>
      <c r="F76" s="200">
        <v>5143.13</v>
      </c>
      <c r="G76" s="200">
        <v>2887.48</v>
      </c>
      <c r="H76" s="188">
        <f t="shared" si="0"/>
        <v>56.142465774732507</v>
      </c>
    </row>
    <row r="77" spans="1:8" s="30" customFormat="1" ht="12" customHeight="1" x14ac:dyDescent="0.2">
      <c r="A77" s="162">
        <v>92014</v>
      </c>
      <c r="B77" s="1277" t="s">
        <v>157</v>
      </c>
      <c r="C77" s="1277"/>
      <c r="D77" s="1277"/>
      <c r="E77" s="200">
        <v>50100</v>
      </c>
      <c r="F77" s="200">
        <v>508609.57</v>
      </c>
      <c r="G77" s="200">
        <v>101340.41</v>
      </c>
      <c r="H77" s="188">
        <f t="shared" si="0"/>
        <v>19.924990794019074</v>
      </c>
    </row>
    <row r="78" spans="1:8" s="30" customFormat="1" ht="12" customHeight="1" x14ac:dyDescent="0.2">
      <c r="A78" s="162">
        <v>92015</v>
      </c>
      <c r="B78" s="1277" t="s">
        <v>159</v>
      </c>
      <c r="C78" s="1277"/>
      <c r="D78" s="1277"/>
      <c r="E78" s="200">
        <v>21000</v>
      </c>
      <c r="F78" s="200">
        <v>70859</v>
      </c>
      <c r="G78" s="200">
        <v>17169.330000000002</v>
      </c>
      <c r="H78" s="188">
        <f t="shared" ref="H78" si="6">G78/F78*100</f>
        <v>24.230274206522814</v>
      </c>
    </row>
    <row r="79" spans="1:8" s="30" customFormat="1" ht="12" customHeight="1" thickBot="1" x14ac:dyDescent="0.25">
      <c r="A79" s="162">
        <v>92021</v>
      </c>
      <c r="B79" s="1277" t="s">
        <v>607</v>
      </c>
      <c r="C79" s="1277"/>
      <c r="D79" s="1277"/>
      <c r="E79" s="200">
        <v>0</v>
      </c>
      <c r="F79" s="200">
        <v>5000</v>
      </c>
      <c r="G79" s="200">
        <v>5000</v>
      </c>
      <c r="H79" s="188">
        <f t="shared" si="0"/>
        <v>100</v>
      </c>
    </row>
    <row r="80" spans="1:8" s="30" customFormat="1" ht="14.25" customHeight="1" thickBot="1" x14ac:dyDescent="0.25">
      <c r="A80" s="160">
        <v>921</v>
      </c>
      <c r="B80" s="1276" t="s">
        <v>593</v>
      </c>
      <c r="C80" s="1276"/>
      <c r="D80" s="1276"/>
      <c r="E80" s="157">
        <f>E81</f>
        <v>0</v>
      </c>
      <c r="F80" s="157">
        <f>F81</f>
        <v>0</v>
      </c>
      <c r="G80" s="157">
        <f>G81</f>
        <v>0</v>
      </c>
      <c r="H80" s="340" t="s">
        <v>41</v>
      </c>
    </row>
    <row r="81" spans="1:8" s="30" customFormat="1" ht="12" customHeight="1" thickBot="1" x14ac:dyDescent="0.25">
      <c r="A81" s="165">
        <v>92104</v>
      </c>
      <c r="B81" s="1285" t="s">
        <v>464</v>
      </c>
      <c r="C81" s="1285"/>
      <c r="D81" s="1285"/>
      <c r="E81" s="166">
        <v>0</v>
      </c>
      <c r="F81" s="166">
        <v>0</v>
      </c>
      <c r="G81" s="166">
        <v>0</v>
      </c>
      <c r="H81" s="341" t="s">
        <v>41</v>
      </c>
    </row>
    <row r="82" spans="1:8" s="154" customFormat="1" ht="14.25" customHeight="1" thickBot="1" x14ac:dyDescent="0.25">
      <c r="A82" s="160">
        <v>923</v>
      </c>
      <c r="B82" s="1276" t="s">
        <v>470</v>
      </c>
      <c r="C82" s="1276"/>
      <c r="D82" s="1276"/>
      <c r="E82" s="173">
        <f>SUM(E83:E92)</f>
        <v>258752.28</v>
      </c>
      <c r="F82" s="173">
        <f>SUM(F83:F92)</f>
        <v>2127833.5700000003</v>
      </c>
      <c r="G82" s="173">
        <f>SUM(G83:G92)</f>
        <v>1152358.5899999999</v>
      </c>
      <c r="H82" s="184">
        <f>G82/F82*100</f>
        <v>54.1564249312976</v>
      </c>
    </row>
    <row r="83" spans="1:8" s="7" customFormat="1" ht="12" customHeight="1" x14ac:dyDescent="0.2">
      <c r="A83" s="158">
        <v>92302</v>
      </c>
      <c r="B83" s="1287" t="s">
        <v>158</v>
      </c>
      <c r="C83" s="1287"/>
      <c r="D83" s="1287"/>
      <c r="E83" s="200">
        <v>45558</v>
      </c>
      <c r="F83" s="200">
        <v>366677.28</v>
      </c>
      <c r="G83" s="200">
        <v>272023.87</v>
      </c>
      <c r="H83" s="188">
        <f t="shared" si="0"/>
        <v>74.18618082909309</v>
      </c>
    </row>
    <row r="84" spans="1:8" s="7" customFormat="1" ht="12" customHeight="1" x14ac:dyDescent="0.2">
      <c r="A84" s="162">
        <v>92303</v>
      </c>
      <c r="B84" s="1277" t="s">
        <v>155</v>
      </c>
      <c r="C84" s="1277"/>
      <c r="D84" s="1277"/>
      <c r="E84" s="200">
        <v>2705</v>
      </c>
      <c r="F84" s="200">
        <v>91535.1</v>
      </c>
      <c r="G84" s="200">
        <v>629.34</v>
      </c>
      <c r="H84" s="188">
        <f t="shared" ref="H84:H115" si="7">G84/F84*100</f>
        <v>0.68753953401482049</v>
      </c>
    </row>
    <row r="85" spans="1:8" s="7" customFormat="1" ht="12" customHeight="1" x14ac:dyDescent="0.2">
      <c r="A85" s="162">
        <v>92304</v>
      </c>
      <c r="B85" s="1305" t="s">
        <v>464</v>
      </c>
      <c r="C85" s="1305"/>
      <c r="D85" s="1305"/>
      <c r="E85" s="200">
        <v>1977</v>
      </c>
      <c r="F85" s="200">
        <v>57858.39</v>
      </c>
      <c r="G85" s="200">
        <v>24165.49</v>
      </c>
      <c r="H85" s="188">
        <f t="shared" si="7"/>
        <v>41.766613277694042</v>
      </c>
    </row>
    <row r="86" spans="1:8" s="7" customFormat="1" ht="12" customHeight="1" x14ac:dyDescent="0.2">
      <c r="A86" s="162">
        <v>92305</v>
      </c>
      <c r="B86" s="1305" t="s">
        <v>162</v>
      </c>
      <c r="C86" s="1305"/>
      <c r="D86" s="1305"/>
      <c r="E86" s="200">
        <v>9207</v>
      </c>
      <c r="F86" s="200">
        <v>115749.2</v>
      </c>
      <c r="G86" s="200">
        <v>62161.69</v>
      </c>
      <c r="H86" s="188">
        <f t="shared" si="7"/>
        <v>53.703775058488525</v>
      </c>
    </row>
    <row r="87" spans="1:8" s="7" customFormat="1" ht="12" customHeight="1" x14ac:dyDescent="0.2">
      <c r="A87" s="162">
        <v>92306</v>
      </c>
      <c r="B87" s="1277" t="s">
        <v>679</v>
      </c>
      <c r="C87" s="1277"/>
      <c r="D87" s="1277"/>
      <c r="E87" s="200">
        <v>88496.5</v>
      </c>
      <c r="F87" s="200">
        <v>607732.18000000005</v>
      </c>
      <c r="G87" s="200">
        <v>246204.97</v>
      </c>
      <c r="H87" s="188">
        <f t="shared" si="7"/>
        <v>40.512083793226154</v>
      </c>
    </row>
    <row r="88" spans="1:8" s="7" customFormat="1" ht="12" customHeight="1" x14ac:dyDescent="0.2">
      <c r="A88" s="162">
        <v>92307</v>
      </c>
      <c r="B88" s="1305" t="s">
        <v>212</v>
      </c>
      <c r="C88" s="1305"/>
      <c r="D88" s="1305"/>
      <c r="E88" s="200">
        <v>0</v>
      </c>
      <c r="F88" s="200">
        <v>2743</v>
      </c>
      <c r="G88" s="200">
        <v>1331.97</v>
      </c>
      <c r="H88" s="188">
        <f t="shared" si="7"/>
        <v>48.558877141815529</v>
      </c>
    </row>
    <row r="89" spans="1:8" s="7" customFormat="1" ht="12" customHeight="1" x14ac:dyDescent="0.2">
      <c r="A89" s="162">
        <v>2308</v>
      </c>
      <c r="B89" s="1256" t="s">
        <v>213</v>
      </c>
      <c r="C89" s="1257"/>
      <c r="D89" s="1281"/>
      <c r="E89" s="200">
        <v>0</v>
      </c>
      <c r="F89" s="200">
        <v>959.77</v>
      </c>
      <c r="G89" s="200">
        <v>959.77</v>
      </c>
      <c r="H89" s="188">
        <f t="shared" si="7"/>
        <v>100</v>
      </c>
    </row>
    <row r="90" spans="1:8" s="7" customFormat="1" ht="12" customHeight="1" x14ac:dyDescent="0.2">
      <c r="A90" s="162">
        <v>92309</v>
      </c>
      <c r="B90" s="1256" t="s">
        <v>214</v>
      </c>
      <c r="C90" s="1257"/>
      <c r="D90" s="1281"/>
      <c r="E90" s="200">
        <v>0</v>
      </c>
      <c r="F90" s="200">
        <v>8329.86</v>
      </c>
      <c r="G90" s="200">
        <v>8329.86</v>
      </c>
      <c r="H90" s="188">
        <f t="shared" ref="H90:H92" si="8">G90/F90*100</f>
        <v>100</v>
      </c>
    </row>
    <row r="91" spans="1:8" s="7" customFormat="1" ht="12" customHeight="1" x14ac:dyDescent="0.2">
      <c r="A91" s="162">
        <v>92314</v>
      </c>
      <c r="B91" s="237" t="s">
        <v>157</v>
      </c>
      <c r="C91" s="237"/>
      <c r="D91" s="237"/>
      <c r="E91" s="200">
        <v>110408.78</v>
      </c>
      <c r="F91" s="200">
        <v>875848.79</v>
      </c>
      <c r="G91" s="200">
        <v>536551.63</v>
      </c>
      <c r="H91" s="188">
        <f t="shared" ref="H91" si="9">G91/F91*100</f>
        <v>61.260760547491309</v>
      </c>
    </row>
    <row r="92" spans="1:8" s="7" customFormat="1" ht="12" customHeight="1" thickBot="1" x14ac:dyDescent="0.25">
      <c r="A92" s="210">
        <v>92321</v>
      </c>
      <c r="B92" s="1295" t="s">
        <v>607</v>
      </c>
      <c r="C92" s="1296"/>
      <c r="D92" s="1297"/>
      <c r="E92" s="200">
        <v>400</v>
      </c>
      <c r="F92" s="200">
        <v>400</v>
      </c>
      <c r="G92" s="200">
        <v>0</v>
      </c>
      <c r="H92" s="188">
        <f t="shared" si="8"/>
        <v>0</v>
      </c>
    </row>
    <row r="93" spans="1:8" s="154" customFormat="1" ht="15" customHeight="1" thickBot="1" x14ac:dyDescent="0.25">
      <c r="A93" s="160">
        <v>924</v>
      </c>
      <c r="B93" s="1276" t="s">
        <v>471</v>
      </c>
      <c r="C93" s="1276"/>
      <c r="D93" s="1276"/>
      <c r="E93" s="173">
        <f>SUM(E94:E95)</f>
        <v>18000</v>
      </c>
      <c r="F93" s="173">
        <f>SUM(F94:F95)</f>
        <v>18000</v>
      </c>
      <c r="G93" s="173">
        <v>0</v>
      </c>
      <c r="H93" s="184">
        <f>G93/F93*100</f>
        <v>0</v>
      </c>
    </row>
    <row r="94" spans="1:8" s="7" customFormat="1" ht="12" customHeight="1" x14ac:dyDescent="0.2">
      <c r="A94" s="203">
        <v>92403</v>
      </c>
      <c r="B94" s="1311" t="s">
        <v>155</v>
      </c>
      <c r="C94" s="1311"/>
      <c r="D94" s="1311"/>
      <c r="E94" s="204">
        <v>18000</v>
      </c>
      <c r="F94" s="204">
        <v>18000</v>
      </c>
      <c r="G94" s="204">
        <v>0</v>
      </c>
      <c r="H94" s="205">
        <f t="shared" si="7"/>
        <v>0</v>
      </c>
    </row>
    <row r="95" spans="1:8" s="7" customFormat="1" ht="12" customHeight="1" thickBot="1" x14ac:dyDescent="0.25">
      <c r="A95" s="158">
        <v>92409</v>
      </c>
      <c r="B95" s="1287" t="s">
        <v>214</v>
      </c>
      <c r="C95" s="1287"/>
      <c r="D95" s="1287"/>
      <c r="E95" s="202">
        <v>0</v>
      </c>
      <c r="F95" s="202">
        <v>0</v>
      </c>
      <c r="G95" s="202">
        <v>0</v>
      </c>
      <c r="H95" s="895" t="s">
        <v>41</v>
      </c>
    </row>
    <row r="96" spans="1:8" s="154" customFormat="1" ht="15" customHeight="1" thickBot="1" x14ac:dyDescent="0.25">
      <c r="A96" s="160">
        <v>925</v>
      </c>
      <c r="B96" s="1276" t="s">
        <v>472</v>
      </c>
      <c r="C96" s="1276"/>
      <c r="D96" s="1276"/>
      <c r="E96" s="173">
        <f>E97</f>
        <v>10445.700000000001</v>
      </c>
      <c r="F96" s="173">
        <f>F97</f>
        <v>25010.44</v>
      </c>
      <c r="G96" s="173">
        <f>G97</f>
        <v>12274.54</v>
      </c>
      <c r="H96" s="184">
        <f>G96/F96*100</f>
        <v>49.077665167026261</v>
      </c>
    </row>
    <row r="97" spans="1:9" s="7" customFormat="1" ht="12" customHeight="1" thickBot="1" x14ac:dyDescent="0.25">
      <c r="A97" s="165">
        <v>92515</v>
      </c>
      <c r="B97" s="1285" t="s">
        <v>159</v>
      </c>
      <c r="C97" s="1285"/>
      <c r="D97" s="1285"/>
      <c r="E97" s="209">
        <v>10445.700000000001</v>
      </c>
      <c r="F97" s="209">
        <v>25010.44</v>
      </c>
      <c r="G97" s="209">
        <v>12274.54</v>
      </c>
      <c r="H97" s="189">
        <f t="shared" si="7"/>
        <v>49.077665167026261</v>
      </c>
    </row>
    <row r="98" spans="1:9" s="154" customFormat="1" ht="15" customHeight="1" thickBot="1" x14ac:dyDescent="0.25">
      <c r="A98" s="169">
        <v>926</v>
      </c>
      <c r="B98" s="1292" t="s">
        <v>473</v>
      </c>
      <c r="C98" s="1293"/>
      <c r="D98" s="1293"/>
      <c r="E98" s="173">
        <f>SUM(E99:E107)</f>
        <v>111450</v>
      </c>
      <c r="F98" s="173">
        <f>SUM(F99:F107)</f>
        <v>231099.96</v>
      </c>
      <c r="G98" s="173">
        <f>SUM(G99:G107)</f>
        <v>129365.79000000002</v>
      </c>
      <c r="H98" s="184">
        <f>G98/F98*100</f>
        <v>55.978283163701128</v>
      </c>
    </row>
    <row r="99" spans="1:9" s="30" customFormat="1" ht="12" customHeight="1" x14ac:dyDescent="0.2">
      <c r="A99" s="217">
        <v>92601</v>
      </c>
      <c r="B99" s="1309" t="s">
        <v>209</v>
      </c>
      <c r="C99" s="1310"/>
      <c r="D99" s="1310"/>
      <c r="E99" s="204">
        <v>15000</v>
      </c>
      <c r="F99" s="204">
        <v>28548.62</v>
      </c>
      <c r="G99" s="204">
        <v>18256.59</v>
      </c>
      <c r="H99" s="205">
        <f t="shared" si="7"/>
        <v>63.949115578966683</v>
      </c>
    </row>
    <row r="100" spans="1:9" s="30" customFormat="1" ht="12" customHeight="1" x14ac:dyDescent="0.2">
      <c r="A100" s="158">
        <v>92602</v>
      </c>
      <c r="B100" s="1288" t="s">
        <v>158</v>
      </c>
      <c r="C100" s="1294"/>
      <c r="D100" s="1294"/>
      <c r="E100" s="200">
        <v>32650</v>
      </c>
      <c r="F100" s="200">
        <v>42904.26</v>
      </c>
      <c r="G100" s="200">
        <v>36352.79</v>
      </c>
      <c r="H100" s="188">
        <f t="shared" si="7"/>
        <v>84.730024477755819</v>
      </c>
    </row>
    <row r="101" spans="1:9" s="30" customFormat="1" ht="12" customHeight="1" x14ac:dyDescent="0.2">
      <c r="A101" s="167">
        <v>92603</v>
      </c>
      <c r="B101" s="1277" t="s">
        <v>155</v>
      </c>
      <c r="C101" s="1277"/>
      <c r="D101" s="1277"/>
      <c r="E101" s="200">
        <v>0</v>
      </c>
      <c r="F101" s="200">
        <v>0</v>
      </c>
      <c r="G101" s="200">
        <v>0</v>
      </c>
      <c r="H101" s="339" t="s">
        <v>41</v>
      </c>
    </row>
    <row r="102" spans="1:9" s="30" customFormat="1" ht="12" customHeight="1" x14ac:dyDescent="0.2">
      <c r="A102" s="168">
        <v>92604</v>
      </c>
      <c r="B102" s="1300" t="s">
        <v>464</v>
      </c>
      <c r="C102" s="1301"/>
      <c r="D102" s="1301"/>
      <c r="E102" s="200">
        <v>23980</v>
      </c>
      <c r="F102" s="200">
        <v>34167.519999999997</v>
      </c>
      <c r="G102" s="200">
        <v>30850.04</v>
      </c>
      <c r="H102" s="188">
        <f t="shared" si="7"/>
        <v>90.290544938584958</v>
      </c>
    </row>
    <row r="103" spans="1:9" s="30" customFormat="1" ht="12" customHeight="1" x14ac:dyDescent="0.2">
      <c r="A103" s="162">
        <v>92605</v>
      </c>
      <c r="B103" s="1305" t="s">
        <v>162</v>
      </c>
      <c r="C103" s="1305"/>
      <c r="D103" s="1300"/>
      <c r="E103" s="200">
        <v>1000</v>
      </c>
      <c r="F103" s="200">
        <v>1506.04</v>
      </c>
      <c r="G103" s="200">
        <v>1224.75</v>
      </c>
      <c r="H103" s="188">
        <f t="shared" si="7"/>
        <v>81.322541233964571</v>
      </c>
    </row>
    <row r="104" spans="1:9" s="30" customFormat="1" ht="12" customHeight="1" x14ac:dyDescent="0.2">
      <c r="A104" s="163">
        <v>92606</v>
      </c>
      <c r="B104" s="1277" t="s">
        <v>679</v>
      </c>
      <c r="C104" s="1277"/>
      <c r="D104" s="1277"/>
      <c r="E104" s="200">
        <v>6600</v>
      </c>
      <c r="F104" s="200">
        <v>36904.06</v>
      </c>
      <c r="G104" s="200">
        <v>6337.61</v>
      </c>
      <c r="H104" s="188">
        <f t="shared" si="7"/>
        <v>17.173205332963366</v>
      </c>
    </row>
    <row r="105" spans="1:9" s="30" customFormat="1" ht="12" customHeight="1" x14ac:dyDescent="0.2">
      <c r="A105" s="168">
        <v>92607</v>
      </c>
      <c r="B105" s="175" t="s">
        <v>212</v>
      </c>
      <c r="C105" s="176"/>
      <c r="D105" s="176"/>
      <c r="E105" s="200">
        <v>15000</v>
      </c>
      <c r="F105" s="200">
        <v>38093.760000000002</v>
      </c>
      <c r="G105" s="200">
        <v>18755.46</v>
      </c>
      <c r="H105" s="188">
        <f t="shared" si="7"/>
        <v>49.23499281772132</v>
      </c>
    </row>
    <row r="106" spans="1:9" s="30" customFormat="1" ht="12" customHeight="1" x14ac:dyDescent="0.2">
      <c r="A106" s="163">
        <v>92608</v>
      </c>
      <c r="B106" s="1277" t="s">
        <v>213</v>
      </c>
      <c r="C106" s="1277"/>
      <c r="D106" s="1256"/>
      <c r="E106" s="200">
        <v>15320</v>
      </c>
      <c r="F106" s="200">
        <v>40639.24</v>
      </c>
      <c r="G106" s="200">
        <v>15273.8</v>
      </c>
      <c r="H106" s="188">
        <f t="shared" si="7"/>
        <v>37.583872139341189</v>
      </c>
    </row>
    <row r="107" spans="1:9" s="30" customFormat="1" ht="12" customHeight="1" thickBot="1" x14ac:dyDescent="0.25">
      <c r="A107" s="212">
        <v>92609</v>
      </c>
      <c r="B107" s="1308" t="s">
        <v>214</v>
      </c>
      <c r="C107" s="1308"/>
      <c r="D107" s="1295"/>
      <c r="E107" s="207">
        <v>1900</v>
      </c>
      <c r="F107" s="207">
        <v>8336.4599999999991</v>
      </c>
      <c r="G107" s="207">
        <v>2314.75</v>
      </c>
      <c r="H107" s="191">
        <f t="shared" si="7"/>
        <v>27.766581978441689</v>
      </c>
    </row>
    <row r="108" spans="1:9" s="154" customFormat="1" ht="15" customHeight="1" thickBot="1" x14ac:dyDescent="0.25">
      <c r="A108" s="169">
        <v>927</v>
      </c>
      <c r="B108" s="1292" t="s">
        <v>682</v>
      </c>
      <c r="C108" s="1293"/>
      <c r="D108" s="1293"/>
      <c r="E108" s="173">
        <f>E109</f>
        <v>0</v>
      </c>
      <c r="F108" s="173">
        <f>F109</f>
        <v>872661.6</v>
      </c>
      <c r="G108" s="173">
        <f>G109</f>
        <v>23528.59</v>
      </c>
      <c r="H108" s="184">
        <f>G108/F108*100</f>
        <v>2.6961871589170419</v>
      </c>
    </row>
    <row r="109" spans="1:9" s="7" customFormat="1" ht="12" customHeight="1" thickBot="1" x14ac:dyDescent="0.25">
      <c r="A109" s="210">
        <v>92708</v>
      </c>
      <c r="B109" s="1278" t="s">
        <v>213</v>
      </c>
      <c r="C109" s="1279"/>
      <c r="D109" s="1279"/>
      <c r="E109" s="209">
        <v>0</v>
      </c>
      <c r="F109" s="209">
        <v>872661.6</v>
      </c>
      <c r="G109" s="209">
        <v>23528.59</v>
      </c>
      <c r="H109" s="189">
        <f t="shared" ref="H109" si="10">G109/F109*100</f>
        <v>2.6961871589170419</v>
      </c>
      <c r="I109" s="30"/>
    </row>
    <row r="110" spans="1:9" s="154" customFormat="1" ht="15" customHeight="1" thickBot="1" x14ac:dyDescent="0.25">
      <c r="A110" s="214">
        <v>931</v>
      </c>
      <c r="B110" s="1306" t="s">
        <v>474</v>
      </c>
      <c r="C110" s="1307"/>
      <c r="D110" s="1307"/>
      <c r="E110" s="213">
        <f>E111</f>
        <v>10000</v>
      </c>
      <c r="F110" s="213">
        <f>F111</f>
        <v>510170.14</v>
      </c>
      <c r="G110" s="213">
        <f>G111</f>
        <v>468446.1</v>
      </c>
      <c r="H110" s="201">
        <f>G110/F110*100</f>
        <v>91.821544083313071</v>
      </c>
    </row>
    <row r="111" spans="1:9" s="7" customFormat="1" ht="12" customHeight="1" thickBot="1" x14ac:dyDescent="0.25">
      <c r="A111" s="163">
        <v>93101</v>
      </c>
      <c r="B111" s="1298" t="s">
        <v>209</v>
      </c>
      <c r="C111" s="1299"/>
      <c r="D111" s="1299"/>
      <c r="E111" s="174">
        <v>10000</v>
      </c>
      <c r="F111" s="174">
        <v>510170.14</v>
      </c>
      <c r="G111" s="174">
        <v>468446.1</v>
      </c>
      <c r="H111" s="187">
        <f t="shared" si="7"/>
        <v>91.821544083313071</v>
      </c>
      <c r="I111" s="30"/>
    </row>
    <row r="112" spans="1:9" s="154" customFormat="1" ht="15" customHeight="1" thickBot="1" x14ac:dyDescent="0.25">
      <c r="A112" s="169">
        <v>932</v>
      </c>
      <c r="B112" s="1292" t="s">
        <v>475</v>
      </c>
      <c r="C112" s="1293"/>
      <c r="D112" s="1293"/>
      <c r="E112" s="173">
        <f>E113</f>
        <v>25000</v>
      </c>
      <c r="F112" s="173">
        <f>F113</f>
        <v>78670.740000000005</v>
      </c>
      <c r="G112" s="173">
        <f>G113</f>
        <v>23869.56</v>
      </c>
      <c r="H112" s="184">
        <f>G112/F112*100</f>
        <v>30.341089965595845</v>
      </c>
    </row>
    <row r="113" spans="1:9" s="7" customFormat="1" ht="12" customHeight="1" thickBot="1" x14ac:dyDescent="0.25">
      <c r="A113" s="210">
        <v>93208</v>
      </c>
      <c r="B113" s="1278" t="s">
        <v>213</v>
      </c>
      <c r="C113" s="1279"/>
      <c r="D113" s="1279"/>
      <c r="E113" s="209">
        <v>25000</v>
      </c>
      <c r="F113" s="209">
        <v>78670.740000000005</v>
      </c>
      <c r="G113" s="209">
        <v>23869.56</v>
      </c>
      <c r="H113" s="189">
        <f t="shared" si="7"/>
        <v>30.341089965595845</v>
      </c>
      <c r="I113" s="30"/>
    </row>
    <row r="114" spans="1:9" s="154" customFormat="1" ht="15" customHeight="1" thickBot="1" x14ac:dyDescent="0.25">
      <c r="A114" s="169">
        <v>934</v>
      </c>
      <c r="B114" s="1292" t="s">
        <v>543</v>
      </c>
      <c r="C114" s="1293"/>
      <c r="D114" s="1293"/>
      <c r="E114" s="173">
        <f>E115</f>
        <v>2000</v>
      </c>
      <c r="F114" s="173">
        <f>F115</f>
        <v>6644.78</v>
      </c>
      <c r="G114" s="173">
        <f>G115</f>
        <v>1464.55</v>
      </c>
      <c r="H114" s="184">
        <f>G114/F114*100</f>
        <v>22.040609320398868</v>
      </c>
    </row>
    <row r="115" spans="1:9" s="7" customFormat="1" ht="12" customHeight="1" thickBot="1" x14ac:dyDescent="0.25">
      <c r="A115" s="210">
        <v>93408</v>
      </c>
      <c r="B115" s="1278" t="s">
        <v>213</v>
      </c>
      <c r="C115" s="1279"/>
      <c r="D115" s="1279"/>
      <c r="E115" s="209">
        <v>2000</v>
      </c>
      <c r="F115" s="209">
        <v>6644.78</v>
      </c>
      <c r="G115" s="209">
        <v>1464.55</v>
      </c>
      <c r="H115" s="189">
        <f t="shared" si="7"/>
        <v>22.040609320398868</v>
      </c>
      <c r="I115" s="30"/>
    </row>
    <row r="116" spans="1:9" s="154" customFormat="1" ht="21" customHeight="1" thickBot="1" x14ac:dyDescent="0.25">
      <c r="A116" s="1302" t="s">
        <v>915</v>
      </c>
      <c r="B116" s="1303"/>
      <c r="C116" s="1303"/>
      <c r="D116" s="1304"/>
      <c r="E116" s="215">
        <f>SUM(E114,E112,E110,E98,E96,E93,E82,E68,E66,E51,E49,E44,E27,E18,E11,E9,E6,E108)</f>
        <v>4932507.1999999993</v>
      </c>
      <c r="F116" s="215">
        <f>SUM(F114,F112,F110,F98,F96,F93,F82,F68,F66,F51,F49,F44,F27,F18,F11,F9,F6,F108)</f>
        <v>20026251.890000004</v>
      </c>
      <c r="G116" s="215">
        <f>SUM(G114,G112,G110,G98,G96,G93,G82,G68,G66,G51,G49,G44,G27,G18,G11,G9,G6,G108)</f>
        <v>15918190.76</v>
      </c>
      <c r="H116" s="216">
        <f>G116/F116*100</f>
        <v>79.486620099633612</v>
      </c>
    </row>
    <row r="117" spans="1:9" s="7" customFormat="1" x14ac:dyDescent="0.2">
      <c r="A117" s="182"/>
      <c r="B117" s="182"/>
      <c r="C117" s="182"/>
      <c r="D117" s="182"/>
      <c r="H117" s="192"/>
    </row>
    <row r="118" spans="1:9" s="7" customFormat="1" x14ac:dyDescent="0.2">
      <c r="A118" s="182"/>
      <c r="B118" s="182"/>
      <c r="C118" s="182"/>
      <c r="D118" s="182"/>
      <c r="E118" s="199"/>
      <c r="F118" s="199"/>
      <c r="G118" s="199"/>
      <c r="H118" s="192"/>
    </row>
    <row r="119" spans="1:9" s="7" customFormat="1" x14ac:dyDescent="0.2">
      <c r="A119" s="177"/>
      <c r="B119" s="177"/>
      <c r="C119" s="177"/>
      <c r="E119" s="231"/>
      <c r="F119" s="178"/>
      <c r="G119" s="178"/>
      <c r="H119" s="190"/>
    </row>
    <row r="120" spans="1:9" s="7" customFormat="1" x14ac:dyDescent="0.2">
      <c r="A120" s="179"/>
      <c r="B120" s="179"/>
      <c r="C120" s="180"/>
      <c r="D120" s="181"/>
      <c r="E120" s="232"/>
      <c r="F120" s="896"/>
      <c r="G120" s="24"/>
      <c r="H120" s="192"/>
    </row>
    <row r="121" spans="1:9" s="7" customFormat="1" x14ac:dyDescent="0.2">
      <c r="E121" s="199"/>
      <c r="F121" s="897"/>
      <c r="H121" s="192"/>
    </row>
    <row r="122" spans="1:9" s="7" customFormat="1" x14ac:dyDescent="0.2">
      <c r="E122" s="30"/>
      <c r="F122" s="897"/>
      <c r="H122" s="192"/>
    </row>
    <row r="123" spans="1:9" s="7" customFormat="1" x14ac:dyDescent="0.2">
      <c r="D123" s="6"/>
      <c r="H123" s="192"/>
    </row>
    <row r="124" spans="1:9" x14ac:dyDescent="0.2">
      <c r="D124" s="6"/>
    </row>
    <row r="125" spans="1:9" x14ac:dyDescent="0.2">
      <c r="D125" s="6"/>
    </row>
    <row r="128" spans="1:9" x14ac:dyDescent="0.2">
      <c r="E128" s="4"/>
    </row>
  </sheetData>
  <mergeCells count="109">
    <mergeCell ref="G61:H61"/>
    <mergeCell ref="A62:H62"/>
    <mergeCell ref="B104:D104"/>
    <mergeCell ref="B83:D83"/>
    <mergeCell ref="B98:D98"/>
    <mergeCell ref="B99:D99"/>
    <mergeCell ref="B90:D90"/>
    <mergeCell ref="B97:D97"/>
    <mergeCell ref="B93:D93"/>
    <mergeCell ref="B94:D94"/>
    <mergeCell ref="B88:D88"/>
    <mergeCell ref="B77:D77"/>
    <mergeCell ref="B79:D79"/>
    <mergeCell ref="B81:D81"/>
    <mergeCell ref="B100:D100"/>
    <mergeCell ref="B95:D95"/>
    <mergeCell ref="B84:D84"/>
    <mergeCell ref="B86:D86"/>
    <mergeCell ref="B87:D87"/>
    <mergeCell ref="B85:D85"/>
    <mergeCell ref="B82:D82"/>
    <mergeCell ref="B80:D80"/>
    <mergeCell ref="B67:D67"/>
    <mergeCell ref="B68:D68"/>
    <mergeCell ref="A116:D116"/>
    <mergeCell ref="B113:D113"/>
    <mergeCell ref="B115:D115"/>
    <mergeCell ref="B114:D114"/>
    <mergeCell ref="B103:D103"/>
    <mergeCell ref="B112:D112"/>
    <mergeCell ref="B110:D110"/>
    <mergeCell ref="B111:D111"/>
    <mergeCell ref="B107:D107"/>
    <mergeCell ref="B108:D108"/>
    <mergeCell ref="B109:D109"/>
    <mergeCell ref="B69:D69"/>
    <mergeCell ref="B70:D70"/>
    <mergeCell ref="B71:D71"/>
    <mergeCell ref="B74:D74"/>
    <mergeCell ref="B75:D75"/>
    <mergeCell ref="B76:D76"/>
    <mergeCell ref="B73:D73"/>
    <mergeCell ref="B106:D106"/>
    <mergeCell ref="B102:D102"/>
    <mergeCell ref="B96:D96"/>
    <mergeCell ref="B101:D101"/>
    <mergeCell ref="B92:D92"/>
    <mergeCell ref="B72:D72"/>
    <mergeCell ref="B78:D78"/>
    <mergeCell ref="B89:D89"/>
    <mergeCell ref="B56:D56"/>
    <mergeCell ref="B57:D57"/>
    <mergeCell ref="B58:D58"/>
    <mergeCell ref="B59:D59"/>
    <mergeCell ref="B66:D66"/>
    <mergeCell ref="B60:D60"/>
    <mergeCell ref="B50:D50"/>
    <mergeCell ref="B49:D49"/>
    <mergeCell ref="B55:D55"/>
    <mergeCell ref="B65:D65"/>
    <mergeCell ref="B41:D41"/>
    <mergeCell ref="B42:D42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40:D40"/>
    <mergeCell ref="B19:D19"/>
    <mergeCell ref="B23:D23"/>
    <mergeCell ref="B27:D27"/>
    <mergeCell ref="B28:D28"/>
    <mergeCell ref="B30:D30"/>
    <mergeCell ref="B21:D21"/>
    <mergeCell ref="B22:D22"/>
    <mergeCell ref="B34:D34"/>
    <mergeCell ref="B35:D35"/>
    <mergeCell ref="B36:D36"/>
    <mergeCell ref="B37:D37"/>
    <mergeCell ref="B39:D39"/>
    <mergeCell ref="B20:D20"/>
    <mergeCell ref="G1:H1"/>
    <mergeCell ref="A2:H2"/>
    <mergeCell ref="B5:D5"/>
    <mergeCell ref="B6:D6"/>
    <mergeCell ref="B14:D14"/>
    <mergeCell ref="B15:D15"/>
    <mergeCell ref="B17:D17"/>
    <mergeCell ref="B38:D38"/>
    <mergeCell ref="B7:D7"/>
    <mergeCell ref="B31:D31"/>
    <mergeCell ref="B32:D32"/>
    <mergeCell ref="B33:D33"/>
    <mergeCell ref="B8:D8"/>
    <mergeCell ref="B9:D9"/>
    <mergeCell ref="B18:D18"/>
    <mergeCell ref="B10:D10"/>
    <mergeCell ref="B24:D24"/>
    <mergeCell ref="B25:D25"/>
    <mergeCell ref="B26:D26"/>
    <mergeCell ref="B29:D29"/>
    <mergeCell ref="B11:D11"/>
    <mergeCell ref="B12:D12"/>
    <mergeCell ref="B13:D1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6FDD-E1C8-4C1B-8107-22DBBAC6EEED}">
  <sheetPr>
    <tabColor theme="6" tint="0.39997558519241921"/>
  </sheetPr>
  <dimension ref="A1:F240"/>
  <sheetViews>
    <sheetView topLeftCell="A176" zoomScaleNormal="100" workbookViewId="0">
      <selection activeCell="G184" sqref="G184"/>
    </sheetView>
  </sheetViews>
  <sheetFormatPr defaultRowHeight="24.95" customHeight="1" x14ac:dyDescent="0.25"/>
  <cols>
    <col min="1" max="1" width="4.85546875" style="926" customWidth="1"/>
    <col min="2" max="2" width="48.42578125" style="984" customWidth="1"/>
    <col min="3" max="3" width="12.7109375" style="983" customWidth="1"/>
    <col min="4" max="5" width="13.5703125" style="983" customWidth="1"/>
    <col min="6" max="16384" width="9.140625" style="923"/>
  </cols>
  <sheetData>
    <row r="1" spans="1:5" ht="19.5" customHeight="1" x14ac:dyDescent="0.25">
      <c r="A1" s="919"/>
      <c r="B1" s="920"/>
      <c r="C1" s="921"/>
      <c r="D1" s="921"/>
      <c r="E1" s="922" t="s">
        <v>921</v>
      </c>
    </row>
    <row r="2" spans="1:5" ht="32.25" customHeight="1" x14ac:dyDescent="0.25">
      <c r="A2" s="1314" t="s">
        <v>579</v>
      </c>
      <c r="B2" s="1314"/>
      <c r="C2" s="1314"/>
      <c r="D2" s="1314"/>
      <c r="E2" s="1314"/>
    </row>
    <row r="3" spans="1:5" ht="9" customHeight="1" x14ac:dyDescent="0.25">
      <c r="A3" s="499"/>
      <c r="B3" s="924"/>
      <c r="C3" s="925"/>
      <c r="D3" s="925"/>
      <c r="E3" s="925"/>
    </row>
    <row r="4" spans="1:5" ht="24.95" customHeight="1" x14ac:dyDescent="0.25">
      <c r="A4" s="1313" t="s">
        <v>47</v>
      </c>
      <c r="B4" s="1313"/>
      <c r="C4" s="1313"/>
      <c r="D4" s="1313"/>
      <c r="E4" s="1313"/>
    </row>
    <row r="5" spans="1:5" ht="9" customHeight="1" x14ac:dyDescent="0.25">
      <c r="B5" s="927"/>
      <c r="C5" s="928"/>
      <c r="D5" s="928"/>
      <c r="E5" s="929" t="s">
        <v>683</v>
      </c>
    </row>
    <row r="6" spans="1:5" ht="24.95" customHeight="1" x14ac:dyDescent="0.25">
      <c r="A6" s="930"/>
      <c r="B6" s="931" t="s">
        <v>0</v>
      </c>
      <c r="C6" s="932" t="s">
        <v>1071</v>
      </c>
      <c r="D6" s="932" t="s">
        <v>906</v>
      </c>
      <c r="E6" s="932" t="s">
        <v>1072</v>
      </c>
    </row>
    <row r="7" spans="1:5" ht="22.5" customHeight="1" x14ac:dyDescent="0.25">
      <c r="A7" s="1315" t="s">
        <v>352</v>
      </c>
      <c r="B7" s="1316"/>
      <c r="C7" s="933">
        <f>C8+C86+C113+C132+C139+C151+C164+C171+C176+C189+C194+C197+C202+C208</f>
        <v>258752280</v>
      </c>
      <c r="D7" s="933">
        <f>D8+D86+D113+D132+D139+D151+D164+D171+D176+D189+D194+D197+D202+D208</f>
        <v>2127833577.9100001</v>
      </c>
      <c r="E7" s="933">
        <f>E8+E86+E113+E132+E139+E151+E164+E171+E176+E189+E194+E197+E202+E208</f>
        <v>1152358594.4800003</v>
      </c>
    </row>
    <row r="8" spans="1:5" ht="24.95" customHeight="1" x14ac:dyDescent="0.25">
      <c r="A8" s="934" t="s">
        <v>684</v>
      </c>
      <c r="B8" s="935"/>
      <c r="C8" s="936">
        <f>C9+C35</f>
        <v>198845280</v>
      </c>
      <c r="D8" s="936">
        <f t="shared" ref="D8:E8" si="0">D9+D35</f>
        <v>1418028360.79</v>
      </c>
      <c r="E8" s="936">
        <f t="shared" si="0"/>
        <v>803818715.9000001</v>
      </c>
    </row>
    <row r="9" spans="1:5" ht="18.75" customHeight="1" x14ac:dyDescent="0.25">
      <c r="A9" s="937" t="s">
        <v>41</v>
      </c>
      <c r="B9" s="938" t="s">
        <v>1073</v>
      </c>
      <c r="C9" s="939">
        <f>SUM(C10:C34)</f>
        <v>148738000</v>
      </c>
      <c r="D9" s="939">
        <f t="shared" ref="D9:E9" si="1">SUM(D10:D34)</f>
        <v>631385470.57999992</v>
      </c>
      <c r="E9" s="939">
        <f t="shared" si="1"/>
        <v>587148657.53000009</v>
      </c>
    </row>
    <row r="10" spans="1:5" ht="19.5" customHeight="1" x14ac:dyDescent="0.25">
      <c r="A10" s="940">
        <v>2302</v>
      </c>
      <c r="B10" s="941" t="s">
        <v>608</v>
      </c>
      <c r="C10" s="942">
        <v>0</v>
      </c>
      <c r="D10" s="942">
        <v>570000</v>
      </c>
      <c r="E10" s="942">
        <v>474920</v>
      </c>
    </row>
    <row r="11" spans="1:5" ht="19.5" customHeight="1" x14ac:dyDescent="0.25">
      <c r="A11" s="940">
        <v>2302</v>
      </c>
      <c r="B11" s="941" t="s">
        <v>1074</v>
      </c>
      <c r="C11" s="942">
        <v>0</v>
      </c>
      <c r="D11" s="942">
        <v>1000000</v>
      </c>
      <c r="E11" s="942">
        <v>986500</v>
      </c>
    </row>
    <row r="12" spans="1:5" ht="18" customHeight="1" x14ac:dyDescent="0.25">
      <c r="A12" s="940">
        <v>2302</v>
      </c>
      <c r="B12" s="941" t="s">
        <v>1075</v>
      </c>
      <c r="C12" s="942">
        <v>0</v>
      </c>
      <c r="D12" s="942">
        <v>1500000</v>
      </c>
      <c r="E12" s="942">
        <v>1492332.93</v>
      </c>
    </row>
    <row r="13" spans="1:5" ht="24.95" customHeight="1" x14ac:dyDescent="0.25">
      <c r="A13" s="940">
        <v>2302</v>
      </c>
      <c r="B13" s="941" t="s">
        <v>685</v>
      </c>
      <c r="C13" s="942">
        <v>1300000</v>
      </c>
      <c r="D13" s="942">
        <v>32820000</v>
      </c>
      <c r="E13" s="942">
        <v>31921591.859999999</v>
      </c>
    </row>
    <row r="14" spans="1:5" ht="19.5" customHeight="1" x14ac:dyDescent="0.25">
      <c r="A14" s="940">
        <v>2302</v>
      </c>
      <c r="B14" s="941" t="s">
        <v>686</v>
      </c>
      <c r="C14" s="942">
        <v>0</v>
      </c>
      <c r="D14" s="942">
        <v>6100000</v>
      </c>
      <c r="E14" s="942">
        <v>5452260</v>
      </c>
    </row>
    <row r="15" spans="1:5" ht="19.5" customHeight="1" x14ac:dyDescent="0.25">
      <c r="A15" s="940">
        <v>2306</v>
      </c>
      <c r="B15" s="941" t="s">
        <v>687</v>
      </c>
      <c r="C15" s="942">
        <v>13963000</v>
      </c>
      <c r="D15" s="942">
        <v>106662000</v>
      </c>
      <c r="E15" s="942">
        <v>103426507.09999999</v>
      </c>
    </row>
    <row r="16" spans="1:5" ht="19.5" customHeight="1" x14ac:dyDescent="0.25">
      <c r="A16" s="940">
        <v>2306</v>
      </c>
      <c r="B16" s="941" t="s">
        <v>688</v>
      </c>
      <c r="C16" s="942">
        <v>1275000</v>
      </c>
      <c r="D16" s="942">
        <v>20023056.579999998</v>
      </c>
      <c r="E16" s="942">
        <v>19603890</v>
      </c>
    </row>
    <row r="17" spans="1:5" ht="24.95" customHeight="1" x14ac:dyDescent="0.25">
      <c r="A17" s="940">
        <v>2306</v>
      </c>
      <c r="B17" s="941" t="s">
        <v>689</v>
      </c>
      <c r="C17" s="942">
        <v>0</v>
      </c>
      <c r="D17" s="942">
        <v>7000</v>
      </c>
      <c r="E17" s="942">
        <v>7000</v>
      </c>
    </row>
    <row r="18" spans="1:5" ht="18" customHeight="1" x14ac:dyDescent="0.25">
      <c r="A18" s="940">
        <v>2306</v>
      </c>
      <c r="B18" s="941" t="s">
        <v>690</v>
      </c>
      <c r="C18" s="942">
        <v>0</v>
      </c>
      <c r="D18" s="942">
        <v>2000000</v>
      </c>
      <c r="E18" s="942">
        <v>1850611.1</v>
      </c>
    </row>
    <row r="19" spans="1:5" ht="18" customHeight="1" x14ac:dyDescent="0.25">
      <c r="A19" s="940">
        <v>2306</v>
      </c>
      <c r="B19" s="941" t="s">
        <v>691</v>
      </c>
      <c r="C19" s="942">
        <v>0</v>
      </c>
      <c r="D19" s="942">
        <v>400000</v>
      </c>
      <c r="E19" s="942">
        <v>0</v>
      </c>
    </row>
    <row r="20" spans="1:5" ht="18" customHeight="1" x14ac:dyDescent="0.25">
      <c r="A20" s="940">
        <v>2306</v>
      </c>
      <c r="B20" s="941" t="s">
        <v>692</v>
      </c>
      <c r="C20" s="942">
        <v>0</v>
      </c>
      <c r="D20" s="942">
        <v>300000</v>
      </c>
      <c r="E20" s="942">
        <v>235950</v>
      </c>
    </row>
    <row r="21" spans="1:5" ht="18" customHeight="1" x14ac:dyDescent="0.25">
      <c r="A21" s="940">
        <v>2306</v>
      </c>
      <c r="B21" s="941" t="s">
        <v>693</v>
      </c>
      <c r="C21" s="942">
        <v>0</v>
      </c>
      <c r="D21" s="942">
        <v>31000000</v>
      </c>
      <c r="E21" s="942">
        <v>30926209.02</v>
      </c>
    </row>
    <row r="22" spans="1:5" ht="24.95" customHeight="1" x14ac:dyDescent="0.25">
      <c r="A22" s="940">
        <v>2306</v>
      </c>
      <c r="B22" s="941" t="s">
        <v>694</v>
      </c>
      <c r="C22" s="942">
        <v>6200000</v>
      </c>
      <c r="D22" s="942">
        <v>38198240</v>
      </c>
      <c r="E22" s="942">
        <v>36169841.939999998</v>
      </c>
    </row>
    <row r="23" spans="1:5" ht="17.25" customHeight="1" x14ac:dyDescent="0.25">
      <c r="A23" s="940">
        <v>2306</v>
      </c>
      <c r="B23" s="941" t="s">
        <v>695</v>
      </c>
      <c r="C23" s="942">
        <v>200000</v>
      </c>
      <c r="D23" s="942">
        <v>200000</v>
      </c>
      <c r="E23" s="942">
        <v>468</v>
      </c>
    </row>
    <row r="24" spans="1:5" ht="17.25" customHeight="1" x14ac:dyDescent="0.25">
      <c r="A24" s="940">
        <v>2306</v>
      </c>
      <c r="B24" s="941" t="s">
        <v>696</v>
      </c>
      <c r="C24" s="942">
        <v>12000000</v>
      </c>
      <c r="D24" s="942">
        <v>5500000</v>
      </c>
      <c r="E24" s="942">
        <v>5025834.74</v>
      </c>
    </row>
    <row r="25" spans="1:5" ht="24.95" customHeight="1" x14ac:dyDescent="0.25">
      <c r="A25" s="940">
        <v>2306</v>
      </c>
      <c r="B25" s="941" t="s">
        <v>697</v>
      </c>
      <c r="C25" s="942">
        <v>36000000</v>
      </c>
      <c r="D25" s="942">
        <v>49000000</v>
      </c>
      <c r="E25" s="942">
        <v>47661737.18</v>
      </c>
    </row>
    <row r="26" spans="1:5" ht="15" customHeight="1" x14ac:dyDescent="0.25">
      <c r="A26" s="940">
        <v>2309</v>
      </c>
      <c r="B26" s="941" t="s">
        <v>1076</v>
      </c>
      <c r="C26" s="942">
        <v>0</v>
      </c>
      <c r="D26" s="942">
        <v>8184924</v>
      </c>
      <c r="E26" s="942">
        <v>8184924</v>
      </c>
    </row>
    <row r="27" spans="1:5" ht="15" customHeight="1" x14ac:dyDescent="0.25">
      <c r="A27" s="940">
        <v>2314</v>
      </c>
      <c r="B27" s="941" t="s">
        <v>698</v>
      </c>
      <c r="C27" s="942">
        <v>800000</v>
      </c>
      <c r="D27" s="942">
        <v>800000</v>
      </c>
      <c r="E27" s="942">
        <v>619044</v>
      </c>
    </row>
    <row r="28" spans="1:5" ht="24.95" customHeight="1" x14ac:dyDescent="0.25">
      <c r="A28" s="940">
        <v>2314</v>
      </c>
      <c r="B28" s="941" t="s">
        <v>699</v>
      </c>
      <c r="C28" s="942">
        <v>0</v>
      </c>
      <c r="D28" s="942">
        <v>128360.00000000001</v>
      </c>
      <c r="E28" s="942">
        <v>126445</v>
      </c>
    </row>
    <row r="29" spans="1:5" ht="24.95" customHeight="1" x14ac:dyDescent="0.25">
      <c r="A29" s="940">
        <v>2314</v>
      </c>
      <c r="B29" s="941" t="s">
        <v>700</v>
      </c>
      <c r="C29" s="942">
        <v>0</v>
      </c>
      <c r="D29" s="942">
        <v>2589660</v>
      </c>
      <c r="E29" s="942">
        <v>2586012.5499999998</v>
      </c>
    </row>
    <row r="30" spans="1:5" ht="24.95" customHeight="1" x14ac:dyDescent="0.25">
      <c r="A30" s="940">
        <v>2314</v>
      </c>
      <c r="B30" s="941" t="s">
        <v>1077</v>
      </c>
      <c r="C30" s="942">
        <v>0</v>
      </c>
      <c r="D30" s="942">
        <v>263975</v>
      </c>
      <c r="E30" s="942">
        <v>263973.93</v>
      </c>
    </row>
    <row r="31" spans="1:5" ht="24.95" customHeight="1" x14ac:dyDescent="0.25">
      <c r="A31" s="940">
        <v>2314</v>
      </c>
      <c r="B31" s="941" t="s">
        <v>701</v>
      </c>
      <c r="C31" s="943">
        <v>0</v>
      </c>
      <c r="D31" s="943">
        <v>15215000</v>
      </c>
      <c r="E31" s="943">
        <v>15210873.6</v>
      </c>
    </row>
    <row r="32" spans="1:5" ht="17.25" customHeight="1" x14ac:dyDescent="0.25">
      <c r="A32" s="940">
        <v>2314</v>
      </c>
      <c r="B32" s="941" t="s">
        <v>1078</v>
      </c>
      <c r="C32" s="942">
        <v>0</v>
      </c>
      <c r="D32" s="942">
        <v>2650015</v>
      </c>
      <c r="E32" s="942">
        <v>2646520.92</v>
      </c>
    </row>
    <row r="33" spans="1:5" ht="24.95" customHeight="1" x14ac:dyDescent="0.25">
      <c r="A33" s="940">
        <v>2314</v>
      </c>
      <c r="B33" s="941" t="s">
        <v>702</v>
      </c>
      <c r="C33" s="942">
        <v>7000000</v>
      </c>
      <c r="D33" s="942">
        <v>34273240</v>
      </c>
      <c r="E33" s="942">
        <v>34183976.5</v>
      </c>
    </row>
    <row r="34" spans="1:5" ht="24.95" customHeight="1" x14ac:dyDescent="0.25">
      <c r="A34" s="940">
        <v>2314</v>
      </c>
      <c r="B34" s="941" t="s">
        <v>705</v>
      </c>
      <c r="C34" s="942">
        <v>70000000</v>
      </c>
      <c r="D34" s="942">
        <v>272000000</v>
      </c>
      <c r="E34" s="942">
        <v>238091233.16</v>
      </c>
    </row>
    <row r="35" spans="1:5" ht="18.75" customHeight="1" x14ac:dyDescent="0.25">
      <c r="A35" s="937" t="s">
        <v>41</v>
      </c>
      <c r="B35" s="938" t="s">
        <v>1079</v>
      </c>
      <c r="C35" s="944">
        <f>(SUM(C36:C37))+(SUM(C48:C77))</f>
        <v>50107280</v>
      </c>
      <c r="D35" s="944">
        <f>(SUM(D36:D37))+(SUM(D48:D77))</f>
        <v>786642890.21000004</v>
      </c>
      <c r="E35" s="944">
        <f>(SUM(E36:E37))+(SUM(E48:E77))</f>
        <v>216670058.37000003</v>
      </c>
    </row>
    <row r="36" spans="1:5" ht="24.95" customHeight="1" x14ac:dyDescent="0.25">
      <c r="A36" s="945">
        <v>2302</v>
      </c>
      <c r="B36" s="941" t="s">
        <v>710</v>
      </c>
      <c r="C36" s="946">
        <v>2000000</v>
      </c>
      <c r="D36" s="946">
        <v>2000000</v>
      </c>
      <c r="E36" s="946">
        <v>145200</v>
      </c>
    </row>
    <row r="37" spans="1:5" ht="24.95" customHeight="1" x14ac:dyDescent="0.25">
      <c r="A37" s="945">
        <v>2302</v>
      </c>
      <c r="B37" s="941" t="s">
        <v>1080</v>
      </c>
      <c r="C37" s="946">
        <v>2000000</v>
      </c>
      <c r="D37" s="946">
        <v>2000000</v>
      </c>
      <c r="E37" s="946">
        <v>24200</v>
      </c>
    </row>
    <row r="38" spans="1:5" ht="15" x14ac:dyDescent="0.25">
      <c r="A38" s="947"/>
      <c r="B38" s="948"/>
      <c r="C38" s="948"/>
      <c r="D38" s="948"/>
      <c r="E38" s="948"/>
    </row>
    <row r="39" spans="1:5" ht="24" customHeight="1" x14ac:dyDescent="0.25">
      <c r="A39" s="947"/>
      <c r="B39" s="948"/>
      <c r="C39" s="948"/>
      <c r="D39" s="948"/>
      <c r="E39" s="948"/>
    </row>
    <row r="40" spans="1:5" ht="15" x14ac:dyDescent="0.25">
      <c r="A40" s="947"/>
      <c r="B40" s="948"/>
      <c r="C40" s="948"/>
      <c r="D40" s="948"/>
      <c r="E40" s="948"/>
    </row>
    <row r="41" spans="1:5" ht="19.5" customHeight="1" x14ac:dyDescent="0.25">
      <c r="A41" s="919"/>
      <c r="B41" s="920"/>
      <c r="C41" s="921"/>
      <c r="D41" s="921"/>
      <c r="E41" s="922" t="s">
        <v>922</v>
      </c>
    </row>
    <row r="42" spans="1:5" ht="32.25" customHeight="1" x14ac:dyDescent="0.25">
      <c r="A42" s="1314" t="s">
        <v>579</v>
      </c>
      <c r="B42" s="1314"/>
      <c r="C42" s="1314"/>
      <c r="D42" s="1314"/>
      <c r="E42" s="1314"/>
    </row>
    <row r="43" spans="1:5" ht="12.75" customHeight="1" x14ac:dyDescent="0.25">
      <c r="A43" s="499"/>
      <c r="B43" s="924"/>
      <c r="C43" s="925"/>
      <c r="D43" s="925"/>
      <c r="E43" s="925"/>
    </row>
    <row r="44" spans="1:5" ht="24.95" customHeight="1" x14ac:dyDescent="0.25">
      <c r="A44" s="1313" t="s">
        <v>47</v>
      </c>
      <c r="B44" s="1313"/>
      <c r="C44" s="1313"/>
      <c r="D44" s="1313"/>
      <c r="E44" s="1313"/>
    </row>
    <row r="45" spans="1:5" ht="12.75" customHeight="1" x14ac:dyDescent="0.25">
      <c r="B45" s="927"/>
      <c r="C45" s="928"/>
      <c r="D45" s="928"/>
      <c r="E45" s="929" t="s">
        <v>683</v>
      </c>
    </row>
    <row r="46" spans="1:5" ht="21" customHeight="1" x14ac:dyDescent="0.25">
      <c r="A46" s="949" t="s">
        <v>10</v>
      </c>
      <c r="B46" s="950" t="s">
        <v>0</v>
      </c>
      <c r="C46" s="932" t="s">
        <v>1071</v>
      </c>
      <c r="D46" s="932" t="s">
        <v>906</v>
      </c>
      <c r="E46" s="932" t="s">
        <v>1072</v>
      </c>
    </row>
    <row r="47" spans="1:5" ht="18.75" customHeight="1" x14ac:dyDescent="0.25">
      <c r="A47" s="937" t="s">
        <v>41</v>
      </c>
      <c r="B47" s="938" t="s">
        <v>1079</v>
      </c>
      <c r="C47" s="951"/>
      <c r="D47" s="951"/>
      <c r="E47" s="952" t="s">
        <v>610</v>
      </c>
    </row>
    <row r="48" spans="1:5" ht="27" customHeight="1" x14ac:dyDescent="0.25">
      <c r="A48" s="945">
        <v>2302</v>
      </c>
      <c r="B48" s="941" t="s">
        <v>1081</v>
      </c>
      <c r="C48" s="946">
        <v>0</v>
      </c>
      <c r="D48" s="946">
        <v>80000</v>
      </c>
      <c r="E48" s="946">
        <v>0</v>
      </c>
    </row>
    <row r="49" spans="1:5" ht="27" customHeight="1" x14ac:dyDescent="0.25">
      <c r="A49" s="945">
        <v>2302</v>
      </c>
      <c r="B49" s="941" t="s">
        <v>1082</v>
      </c>
      <c r="C49" s="946">
        <v>0</v>
      </c>
      <c r="D49" s="946">
        <v>80000</v>
      </c>
      <c r="E49" s="946">
        <v>0</v>
      </c>
    </row>
    <row r="50" spans="1:5" ht="24.95" customHeight="1" x14ac:dyDescent="0.25">
      <c r="A50" s="945">
        <v>2302</v>
      </c>
      <c r="B50" s="941" t="s">
        <v>1083</v>
      </c>
      <c r="C50" s="946">
        <v>0</v>
      </c>
      <c r="D50" s="946">
        <v>80000</v>
      </c>
      <c r="E50" s="946">
        <v>0</v>
      </c>
    </row>
    <row r="51" spans="1:5" ht="22.5" customHeight="1" x14ac:dyDescent="0.25">
      <c r="A51" s="945">
        <v>2302</v>
      </c>
      <c r="B51" s="941" t="s">
        <v>609</v>
      </c>
      <c r="C51" s="946">
        <v>1500000</v>
      </c>
      <c r="D51" s="946">
        <v>1500000</v>
      </c>
      <c r="E51" s="946">
        <v>0</v>
      </c>
    </row>
    <row r="52" spans="1:5" ht="19.5" customHeight="1" x14ac:dyDescent="0.25">
      <c r="A52" s="945">
        <v>2302</v>
      </c>
      <c r="B52" s="941" t="s">
        <v>725</v>
      </c>
      <c r="C52" s="946">
        <v>2700000</v>
      </c>
      <c r="D52" s="946">
        <v>2700000</v>
      </c>
      <c r="E52" s="946">
        <v>217800</v>
      </c>
    </row>
    <row r="53" spans="1:5" ht="19.5" customHeight="1" x14ac:dyDescent="0.25">
      <c r="A53" s="945">
        <v>2306</v>
      </c>
      <c r="B53" s="941" t="s">
        <v>719</v>
      </c>
      <c r="C53" s="946">
        <v>0</v>
      </c>
      <c r="D53" s="946">
        <v>3703.42</v>
      </c>
      <c r="E53" s="946">
        <v>3703.42</v>
      </c>
    </row>
    <row r="54" spans="1:5" ht="19.5" customHeight="1" x14ac:dyDescent="0.25">
      <c r="A54" s="945">
        <v>2306</v>
      </c>
      <c r="B54" s="941" t="s">
        <v>711</v>
      </c>
      <c r="C54" s="946">
        <v>2190000</v>
      </c>
      <c r="D54" s="946">
        <v>165769679.97</v>
      </c>
      <c r="E54" s="946">
        <v>174476.22</v>
      </c>
    </row>
    <row r="55" spans="1:5" ht="19.5" customHeight="1" x14ac:dyDescent="0.25">
      <c r="A55" s="945">
        <v>2306</v>
      </c>
      <c r="B55" s="941" t="s">
        <v>712</v>
      </c>
      <c r="C55" s="946">
        <v>2400000</v>
      </c>
      <c r="D55" s="946">
        <v>41100000</v>
      </c>
      <c r="E55" s="946">
        <v>73029</v>
      </c>
    </row>
    <row r="56" spans="1:5" ht="19.5" customHeight="1" x14ac:dyDescent="0.25">
      <c r="A56" s="945">
        <v>2306</v>
      </c>
      <c r="B56" s="941" t="s">
        <v>713</v>
      </c>
      <c r="C56" s="946">
        <v>2170000</v>
      </c>
      <c r="D56" s="946">
        <v>270000</v>
      </c>
      <c r="E56" s="946">
        <v>26136</v>
      </c>
    </row>
    <row r="57" spans="1:5" ht="19.5" customHeight="1" x14ac:dyDescent="0.25">
      <c r="A57" s="945">
        <v>2306</v>
      </c>
      <c r="B57" s="941" t="s">
        <v>714</v>
      </c>
      <c r="C57" s="946">
        <v>5620000</v>
      </c>
      <c r="D57" s="946">
        <v>75220000</v>
      </c>
      <c r="E57" s="946">
        <v>908261</v>
      </c>
    </row>
    <row r="58" spans="1:5" ht="19.5" customHeight="1" x14ac:dyDescent="0.25">
      <c r="A58" s="945">
        <v>2306</v>
      </c>
      <c r="B58" s="941" t="s">
        <v>715</v>
      </c>
      <c r="C58" s="946">
        <v>0</v>
      </c>
      <c r="D58" s="946">
        <v>200000</v>
      </c>
      <c r="E58" s="946">
        <v>0</v>
      </c>
    </row>
    <row r="59" spans="1:5" ht="19.5" customHeight="1" x14ac:dyDescent="0.25">
      <c r="A59" s="945">
        <v>2306</v>
      </c>
      <c r="B59" s="941" t="s">
        <v>716</v>
      </c>
      <c r="C59" s="946">
        <v>2078500</v>
      </c>
      <c r="D59" s="946">
        <v>68878500</v>
      </c>
      <c r="E59" s="946">
        <v>19360</v>
      </c>
    </row>
    <row r="60" spans="1:5" ht="19.5" customHeight="1" x14ac:dyDescent="0.25">
      <c r="A60" s="945">
        <v>2306</v>
      </c>
      <c r="B60" s="941" t="s">
        <v>717</v>
      </c>
      <c r="C60" s="946">
        <v>0</v>
      </c>
      <c r="D60" s="946">
        <v>200000</v>
      </c>
      <c r="E60" s="946">
        <v>0</v>
      </c>
    </row>
    <row r="61" spans="1:5" ht="19.5" customHeight="1" x14ac:dyDescent="0.25">
      <c r="A61" s="945">
        <v>2306</v>
      </c>
      <c r="B61" s="941" t="s">
        <v>718</v>
      </c>
      <c r="C61" s="946">
        <v>0</v>
      </c>
      <c r="D61" s="946">
        <v>200000</v>
      </c>
      <c r="E61" s="946">
        <v>0</v>
      </c>
    </row>
    <row r="62" spans="1:5" ht="19.5" customHeight="1" x14ac:dyDescent="0.25">
      <c r="A62" s="945">
        <v>2306</v>
      </c>
      <c r="B62" s="941" t="s">
        <v>1084</v>
      </c>
      <c r="C62" s="946">
        <v>0</v>
      </c>
      <c r="D62" s="946">
        <v>200000</v>
      </c>
      <c r="E62" s="946">
        <v>0</v>
      </c>
    </row>
    <row r="63" spans="1:5" ht="24.95" customHeight="1" x14ac:dyDescent="0.25">
      <c r="A63" s="945">
        <v>2314</v>
      </c>
      <c r="B63" s="941" t="s">
        <v>706</v>
      </c>
      <c r="C63" s="946">
        <v>2400000</v>
      </c>
      <c r="D63" s="946">
        <v>89951800</v>
      </c>
      <c r="E63" s="946">
        <v>87798315.620000005</v>
      </c>
    </row>
    <row r="64" spans="1:5" ht="24.95" customHeight="1" x14ac:dyDescent="0.25">
      <c r="A64" s="945">
        <v>2314</v>
      </c>
      <c r="B64" s="941" t="s">
        <v>708</v>
      </c>
      <c r="C64" s="946">
        <v>2080000</v>
      </c>
      <c r="D64" s="946">
        <v>65080000</v>
      </c>
      <c r="E64" s="946">
        <v>50999119.840000004</v>
      </c>
    </row>
    <row r="65" spans="1:5" ht="24.95" customHeight="1" x14ac:dyDescent="0.25">
      <c r="A65" s="945">
        <v>2314</v>
      </c>
      <c r="B65" s="941" t="s">
        <v>726</v>
      </c>
      <c r="C65" s="946">
        <v>4468780</v>
      </c>
      <c r="D65" s="946">
        <v>158468780</v>
      </c>
      <c r="E65" s="946">
        <v>2891537</v>
      </c>
    </row>
    <row r="66" spans="1:5" ht="19.5" customHeight="1" x14ac:dyDescent="0.25">
      <c r="A66" s="945">
        <v>2314</v>
      </c>
      <c r="B66" s="941" t="s">
        <v>707</v>
      </c>
      <c r="C66" s="946">
        <v>2800000</v>
      </c>
      <c r="D66" s="946">
        <v>2800000</v>
      </c>
      <c r="E66" s="946">
        <v>1273525</v>
      </c>
    </row>
    <row r="67" spans="1:5" ht="19.5" customHeight="1" x14ac:dyDescent="0.25">
      <c r="A67" s="945">
        <v>2314</v>
      </c>
      <c r="B67" s="941" t="s">
        <v>709</v>
      </c>
      <c r="C67" s="946">
        <v>2400000</v>
      </c>
      <c r="D67" s="946">
        <v>35800000</v>
      </c>
      <c r="E67" s="946">
        <v>33368193.460000001</v>
      </c>
    </row>
    <row r="68" spans="1:5" ht="24.95" customHeight="1" x14ac:dyDescent="0.25">
      <c r="A68" s="945">
        <v>2314</v>
      </c>
      <c r="B68" s="941" t="s">
        <v>1085</v>
      </c>
      <c r="C68" s="946">
        <v>2000000</v>
      </c>
      <c r="D68" s="946">
        <v>2000000</v>
      </c>
      <c r="E68" s="946">
        <v>271565</v>
      </c>
    </row>
    <row r="69" spans="1:5" ht="24.95" customHeight="1" x14ac:dyDescent="0.25">
      <c r="A69" s="945">
        <v>2314</v>
      </c>
      <c r="B69" s="941" t="s">
        <v>724</v>
      </c>
      <c r="C69" s="946">
        <v>2000000</v>
      </c>
      <c r="D69" s="946">
        <v>17636933.489999998</v>
      </c>
      <c r="E69" s="946">
        <v>4314747.34</v>
      </c>
    </row>
    <row r="70" spans="1:5" ht="19.5" customHeight="1" x14ac:dyDescent="0.25">
      <c r="A70" s="945">
        <v>2314</v>
      </c>
      <c r="B70" s="941" t="s">
        <v>727</v>
      </c>
      <c r="C70" s="946">
        <v>2000000</v>
      </c>
      <c r="D70" s="946">
        <v>2000000</v>
      </c>
      <c r="E70" s="946">
        <v>0</v>
      </c>
    </row>
    <row r="71" spans="1:5" ht="19.5" customHeight="1" x14ac:dyDescent="0.25">
      <c r="A71" s="945">
        <v>2314</v>
      </c>
      <c r="B71" s="941" t="s">
        <v>703</v>
      </c>
      <c r="C71" s="946">
        <v>0</v>
      </c>
      <c r="D71" s="946">
        <v>12000000</v>
      </c>
      <c r="E71" s="946">
        <v>7041360</v>
      </c>
    </row>
    <row r="72" spans="1:5" ht="19.5" customHeight="1" x14ac:dyDescent="0.25">
      <c r="A72" s="945">
        <v>2314</v>
      </c>
      <c r="B72" s="941" t="s">
        <v>704</v>
      </c>
      <c r="C72" s="946">
        <v>1300000</v>
      </c>
      <c r="D72" s="946">
        <v>2800000</v>
      </c>
      <c r="E72" s="946">
        <v>2091799.6000000003</v>
      </c>
    </row>
    <row r="73" spans="1:5" ht="24.95" customHeight="1" x14ac:dyDescent="0.25">
      <c r="A73" s="945">
        <v>2314</v>
      </c>
      <c r="B73" s="941" t="s">
        <v>722</v>
      </c>
      <c r="C73" s="946">
        <v>2000000</v>
      </c>
      <c r="D73" s="946">
        <v>2000000</v>
      </c>
      <c r="E73" s="946">
        <v>481580</v>
      </c>
    </row>
    <row r="74" spans="1:5" ht="19.5" customHeight="1" x14ac:dyDescent="0.25">
      <c r="A74" s="945">
        <v>2314</v>
      </c>
      <c r="B74" s="941" t="s">
        <v>723</v>
      </c>
      <c r="C74" s="946">
        <v>2000000</v>
      </c>
      <c r="D74" s="946">
        <v>2000000</v>
      </c>
      <c r="E74" s="946">
        <v>0</v>
      </c>
    </row>
    <row r="75" spans="1:5" ht="19.5" customHeight="1" x14ac:dyDescent="0.25">
      <c r="A75" s="945">
        <v>2314</v>
      </c>
      <c r="B75" s="941" t="s">
        <v>720</v>
      </c>
      <c r="C75" s="946">
        <v>2000000</v>
      </c>
      <c r="D75" s="946">
        <v>13423493.33</v>
      </c>
      <c r="E75" s="946">
        <v>10032699.289999999</v>
      </c>
    </row>
    <row r="76" spans="1:5" ht="19.5" customHeight="1" x14ac:dyDescent="0.25">
      <c r="A76" s="945">
        <v>2314</v>
      </c>
      <c r="B76" s="941" t="s">
        <v>721</v>
      </c>
      <c r="C76" s="946">
        <v>0</v>
      </c>
      <c r="D76" s="946">
        <v>19500000</v>
      </c>
      <c r="E76" s="946">
        <v>14473520.58</v>
      </c>
    </row>
    <row r="77" spans="1:5" ht="19.5" customHeight="1" x14ac:dyDescent="0.25">
      <c r="A77" s="945">
        <v>2314</v>
      </c>
      <c r="B77" s="941" t="s">
        <v>1086</v>
      </c>
      <c r="C77" s="946">
        <v>0</v>
      </c>
      <c r="D77" s="946">
        <v>700000</v>
      </c>
      <c r="E77" s="946">
        <v>39930</v>
      </c>
    </row>
    <row r="78" spans="1:5" ht="19.5" customHeight="1" x14ac:dyDescent="0.25">
      <c r="A78" s="1220"/>
      <c r="B78" s="977"/>
      <c r="C78" s="1221"/>
      <c r="D78" s="1221"/>
      <c r="E78" s="1221"/>
    </row>
    <row r="79" spans="1:5" ht="19.5" customHeight="1" x14ac:dyDescent="0.25">
      <c r="A79" s="1220"/>
      <c r="B79" s="977"/>
      <c r="C79" s="1221"/>
      <c r="D79" s="1221"/>
      <c r="E79" s="1221"/>
    </row>
    <row r="80" spans="1:5" ht="19.5" customHeight="1" x14ac:dyDescent="0.25">
      <c r="A80" s="919"/>
      <c r="B80" s="920"/>
      <c r="C80" s="921"/>
      <c r="D80" s="921"/>
      <c r="E80" s="922" t="s">
        <v>923</v>
      </c>
    </row>
    <row r="81" spans="1:5" ht="32.25" customHeight="1" x14ac:dyDescent="0.25">
      <c r="A81" s="1314" t="s">
        <v>579</v>
      </c>
      <c r="B81" s="1314"/>
      <c r="C81" s="1314"/>
      <c r="D81" s="1314"/>
      <c r="E81" s="1314"/>
    </row>
    <row r="82" spans="1:5" ht="12.75" customHeight="1" x14ac:dyDescent="0.25">
      <c r="A82" s="499"/>
      <c r="B82" s="924"/>
      <c r="C82" s="925"/>
      <c r="D82" s="925"/>
      <c r="E82" s="925"/>
    </row>
    <row r="83" spans="1:5" ht="24.95" customHeight="1" x14ac:dyDescent="0.25">
      <c r="A83" s="1313" t="s">
        <v>47</v>
      </c>
      <c r="B83" s="1313"/>
      <c r="C83" s="1313"/>
      <c r="D83" s="1313"/>
      <c r="E83" s="1313"/>
    </row>
    <row r="84" spans="1:5" ht="12.75" customHeight="1" x14ac:dyDescent="0.25">
      <c r="B84" s="927"/>
      <c r="C84" s="928"/>
      <c r="D84" s="928"/>
      <c r="E84" s="929" t="s">
        <v>683</v>
      </c>
    </row>
    <row r="85" spans="1:5" ht="21" customHeight="1" x14ac:dyDescent="0.25">
      <c r="A85" s="949" t="s">
        <v>10</v>
      </c>
      <c r="B85" s="950" t="s">
        <v>0</v>
      </c>
      <c r="C85" s="932" t="s">
        <v>1071</v>
      </c>
      <c r="D85" s="932" t="s">
        <v>906</v>
      </c>
      <c r="E85" s="932" t="s">
        <v>1072</v>
      </c>
    </row>
    <row r="86" spans="1:5" ht="18.75" customHeight="1" x14ac:dyDescent="0.25">
      <c r="A86" s="934" t="s">
        <v>728</v>
      </c>
      <c r="B86" s="935"/>
      <c r="C86" s="953">
        <f>C87+C100</f>
        <v>3019000</v>
      </c>
      <c r="D86" s="953">
        <f t="shared" ref="D86:E86" si="2">D87+D100</f>
        <v>4354719</v>
      </c>
      <c r="E86" s="953">
        <f t="shared" si="2"/>
        <v>349640.38999999996</v>
      </c>
    </row>
    <row r="87" spans="1:5" ht="18.75" customHeight="1" x14ac:dyDescent="0.25">
      <c r="A87" s="937" t="s">
        <v>41</v>
      </c>
      <c r="B87" s="938" t="s">
        <v>729</v>
      </c>
      <c r="C87" s="939">
        <f>SUM(C88:C99)</f>
        <v>2814000</v>
      </c>
      <c r="D87" s="939">
        <f t="shared" ref="D87:E87" si="3">SUM(D88:D99)</f>
        <v>1383344</v>
      </c>
      <c r="E87" s="939">
        <f t="shared" si="3"/>
        <v>349640.38999999996</v>
      </c>
    </row>
    <row r="88" spans="1:5" ht="24.95" customHeight="1" x14ac:dyDescent="0.25">
      <c r="A88" s="954">
        <v>2302</v>
      </c>
      <c r="B88" s="955" t="s">
        <v>734</v>
      </c>
      <c r="C88" s="956">
        <v>33000</v>
      </c>
      <c r="D88" s="956">
        <v>50000</v>
      </c>
      <c r="E88" s="956">
        <v>41628.839999999997</v>
      </c>
    </row>
    <row r="89" spans="1:5" ht="24.95" customHeight="1" x14ac:dyDescent="0.25">
      <c r="A89" s="954">
        <v>2302</v>
      </c>
      <c r="B89" s="955" t="s">
        <v>735</v>
      </c>
      <c r="C89" s="956">
        <v>15000</v>
      </c>
      <c r="D89" s="956">
        <v>24000</v>
      </c>
      <c r="E89" s="956">
        <v>19725.419999999998</v>
      </c>
    </row>
    <row r="90" spans="1:5" ht="24.95" customHeight="1" x14ac:dyDescent="0.25">
      <c r="A90" s="954">
        <v>2302</v>
      </c>
      <c r="B90" s="955" t="s">
        <v>739</v>
      </c>
      <c r="C90" s="956">
        <v>66000</v>
      </c>
      <c r="D90" s="956">
        <v>66000</v>
      </c>
      <c r="E90" s="956">
        <v>65218.999999999993</v>
      </c>
    </row>
    <row r="91" spans="1:5" ht="24.95" customHeight="1" x14ac:dyDescent="0.25">
      <c r="A91" s="954">
        <v>2302</v>
      </c>
      <c r="B91" s="955" t="s">
        <v>1087</v>
      </c>
      <c r="C91" s="956">
        <v>500000</v>
      </c>
      <c r="D91" s="956">
        <v>500000</v>
      </c>
      <c r="E91" s="956">
        <v>31250</v>
      </c>
    </row>
    <row r="92" spans="1:5" ht="24.95" customHeight="1" x14ac:dyDescent="0.25">
      <c r="A92" s="954">
        <v>2314</v>
      </c>
      <c r="B92" s="955" t="s">
        <v>730</v>
      </c>
      <c r="C92" s="956">
        <v>0</v>
      </c>
      <c r="D92" s="956">
        <v>100000</v>
      </c>
      <c r="E92" s="956">
        <v>18150</v>
      </c>
    </row>
    <row r="93" spans="1:5" ht="24.95" customHeight="1" x14ac:dyDescent="0.25">
      <c r="A93" s="954">
        <v>2314</v>
      </c>
      <c r="B93" s="955" t="s">
        <v>731</v>
      </c>
      <c r="C93" s="956">
        <v>0</v>
      </c>
      <c r="D93" s="956">
        <v>99300</v>
      </c>
      <c r="E93" s="956">
        <v>12100</v>
      </c>
    </row>
    <row r="94" spans="1:5" ht="24.95" customHeight="1" x14ac:dyDescent="0.25">
      <c r="A94" s="954">
        <v>2314</v>
      </c>
      <c r="B94" s="955" t="s">
        <v>732</v>
      </c>
      <c r="C94" s="956">
        <v>100000</v>
      </c>
      <c r="D94" s="956">
        <v>100000</v>
      </c>
      <c r="E94" s="956">
        <v>0</v>
      </c>
    </row>
    <row r="95" spans="1:5" ht="24.95" customHeight="1" x14ac:dyDescent="0.25">
      <c r="A95" s="954">
        <v>2314</v>
      </c>
      <c r="B95" s="955" t="s">
        <v>733</v>
      </c>
      <c r="C95" s="956">
        <v>2000000</v>
      </c>
      <c r="D95" s="956">
        <v>100000</v>
      </c>
      <c r="E95" s="956">
        <v>63525</v>
      </c>
    </row>
    <row r="96" spans="1:5" ht="24.95" customHeight="1" x14ac:dyDescent="0.25">
      <c r="A96" s="954">
        <v>2314</v>
      </c>
      <c r="B96" s="955" t="s">
        <v>740</v>
      </c>
      <c r="C96" s="956">
        <v>0</v>
      </c>
      <c r="D96" s="956">
        <v>100000</v>
      </c>
      <c r="E96" s="956">
        <v>33428.129999999997</v>
      </c>
    </row>
    <row r="97" spans="1:5" ht="24.95" customHeight="1" x14ac:dyDescent="0.25">
      <c r="A97" s="954">
        <v>2314</v>
      </c>
      <c r="B97" s="955" t="s">
        <v>743</v>
      </c>
      <c r="C97" s="956">
        <v>0</v>
      </c>
      <c r="D97" s="956">
        <v>100000</v>
      </c>
      <c r="E97" s="956">
        <v>0</v>
      </c>
    </row>
    <row r="98" spans="1:5" ht="24.95" customHeight="1" x14ac:dyDescent="0.25">
      <c r="A98" s="954">
        <v>2314</v>
      </c>
      <c r="B98" s="955" t="s">
        <v>736</v>
      </c>
      <c r="C98" s="956">
        <v>0</v>
      </c>
      <c r="D98" s="956">
        <v>44044</v>
      </c>
      <c r="E98" s="956">
        <v>44044</v>
      </c>
    </row>
    <row r="99" spans="1:5" ht="24.95" customHeight="1" x14ac:dyDescent="0.25">
      <c r="A99" s="954">
        <v>2314</v>
      </c>
      <c r="B99" s="955" t="s">
        <v>737</v>
      </c>
      <c r="C99" s="956">
        <v>100000</v>
      </c>
      <c r="D99" s="956">
        <v>100000</v>
      </c>
      <c r="E99" s="956">
        <v>20570</v>
      </c>
    </row>
    <row r="100" spans="1:5" ht="18.75" customHeight="1" x14ac:dyDescent="0.25">
      <c r="A100" s="940" t="s">
        <v>41</v>
      </c>
      <c r="B100" s="938" t="s">
        <v>880</v>
      </c>
      <c r="C100" s="957">
        <f>SUM(C101:C105)</f>
        <v>205000</v>
      </c>
      <c r="D100" s="957">
        <f t="shared" ref="D100:E100" si="4">SUM(D101:D105)</f>
        <v>2971375</v>
      </c>
      <c r="E100" s="957">
        <f t="shared" si="4"/>
        <v>0</v>
      </c>
    </row>
    <row r="101" spans="1:5" ht="24.95" customHeight="1" x14ac:dyDescent="0.25">
      <c r="A101" s="954">
        <v>2302</v>
      </c>
      <c r="B101" s="955" t="s">
        <v>745</v>
      </c>
      <c r="C101" s="956">
        <v>205000</v>
      </c>
      <c r="D101" s="956">
        <v>205000</v>
      </c>
      <c r="E101" s="956">
        <v>0</v>
      </c>
    </row>
    <row r="102" spans="1:5" ht="24.95" customHeight="1" x14ac:dyDescent="0.25">
      <c r="A102" s="954">
        <v>2302</v>
      </c>
      <c r="B102" s="955" t="s">
        <v>1088</v>
      </c>
      <c r="C102" s="956">
        <v>0</v>
      </c>
      <c r="D102" s="956">
        <v>50000</v>
      </c>
      <c r="E102" s="956">
        <v>0</v>
      </c>
    </row>
    <row r="103" spans="1:5" ht="24.95" customHeight="1" x14ac:dyDescent="0.25">
      <c r="A103" s="954">
        <v>2314</v>
      </c>
      <c r="B103" s="955" t="s">
        <v>744</v>
      </c>
      <c r="C103" s="956">
        <v>0</v>
      </c>
      <c r="D103" s="956">
        <v>2166375</v>
      </c>
      <c r="E103" s="956">
        <v>0</v>
      </c>
    </row>
    <row r="104" spans="1:5" ht="24.95" customHeight="1" x14ac:dyDescent="0.25">
      <c r="A104" s="954">
        <v>2314</v>
      </c>
      <c r="B104" s="955" t="s">
        <v>1089</v>
      </c>
      <c r="C104" s="956">
        <v>0</v>
      </c>
      <c r="D104" s="956">
        <v>50000</v>
      </c>
      <c r="E104" s="956">
        <v>0</v>
      </c>
    </row>
    <row r="105" spans="1:5" ht="24.95" customHeight="1" x14ac:dyDescent="0.25">
      <c r="A105" s="954">
        <v>2314</v>
      </c>
      <c r="B105" s="955" t="s">
        <v>746</v>
      </c>
      <c r="C105" s="956">
        <v>0</v>
      </c>
      <c r="D105" s="956">
        <v>500000</v>
      </c>
      <c r="E105" s="956">
        <v>0</v>
      </c>
    </row>
    <row r="106" spans="1:5" ht="24.95" customHeight="1" x14ac:dyDescent="0.25">
      <c r="A106" s="947"/>
      <c r="B106" s="948"/>
      <c r="C106" s="948"/>
      <c r="D106" s="948"/>
      <c r="E106" s="948"/>
    </row>
    <row r="107" spans="1:5" ht="19.5" customHeight="1" x14ac:dyDescent="0.25">
      <c r="A107" s="919"/>
      <c r="B107" s="920"/>
      <c r="C107" s="921"/>
      <c r="D107" s="921"/>
      <c r="E107" s="922" t="s">
        <v>924</v>
      </c>
    </row>
    <row r="108" spans="1:5" ht="32.25" customHeight="1" x14ac:dyDescent="0.25">
      <c r="A108" s="1314" t="s">
        <v>579</v>
      </c>
      <c r="B108" s="1314"/>
      <c r="C108" s="1314"/>
      <c r="D108" s="1314"/>
      <c r="E108" s="1314"/>
    </row>
    <row r="109" spans="1:5" ht="12.75" customHeight="1" x14ac:dyDescent="0.25">
      <c r="A109" s="499"/>
      <c r="B109" s="924"/>
      <c r="C109" s="925"/>
      <c r="D109" s="925"/>
      <c r="E109" s="925"/>
    </row>
    <row r="110" spans="1:5" ht="24.95" customHeight="1" x14ac:dyDescent="0.25">
      <c r="A110" s="1313" t="s">
        <v>47</v>
      </c>
      <c r="B110" s="1313"/>
      <c r="C110" s="1313"/>
      <c r="D110" s="1313"/>
      <c r="E110" s="1313"/>
    </row>
    <row r="111" spans="1:5" ht="12.75" customHeight="1" x14ac:dyDescent="0.25">
      <c r="B111" s="927"/>
      <c r="C111" s="928"/>
      <c r="D111" s="928"/>
      <c r="E111" s="929" t="s">
        <v>683</v>
      </c>
    </row>
    <row r="112" spans="1:5" ht="21" customHeight="1" x14ac:dyDescent="0.25">
      <c r="A112" s="949" t="s">
        <v>10</v>
      </c>
      <c r="B112" s="950" t="s">
        <v>0</v>
      </c>
      <c r="C112" s="932" t="s">
        <v>1071</v>
      </c>
      <c r="D112" s="932" t="s">
        <v>906</v>
      </c>
      <c r="E112" s="932" t="s">
        <v>1072</v>
      </c>
    </row>
    <row r="113" spans="1:5" ht="18" customHeight="1" x14ac:dyDescent="0.25">
      <c r="A113" s="958" t="s">
        <v>1090</v>
      </c>
      <c r="B113" s="935"/>
      <c r="C113" s="936">
        <f>SUM(C115:C131)</f>
        <v>7960000</v>
      </c>
      <c r="D113" s="936">
        <f t="shared" ref="D113:E113" si="5">SUM(D115:D131)</f>
        <v>117134948.2</v>
      </c>
      <c r="E113" s="936">
        <f t="shared" si="5"/>
        <v>22712239.360000003</v>
      </c>
    </row>
    <row r="114" spans="1:5" ht="18.75" customHeight="1" x14ac:dyDescent="0.25">
      <c r="A114" s="959" t="s">
        <v>41</v>
      </c>
      <c r="B114" s="938" t="s">
        <v>747</v>
      </c>
      <c r="C114" s="939"/>
      <c r="D114" s="939"/>
      <c r="E114" s="939"/>
    </row>
    <row r="115" spans="1:5" ht="20.25" customHeight="1" x14ac:dyDescent="0.25">
      <c r="A115" s="954">
        <v>2302</v>
      </c>
      <c r="B115" s="955" t="s">
        <v>1091</v>
      </c>
      <c r="C115" s="956">
        <v>5000000</v>
      </c>
      <c r="D115" s="956">
        <v>5000000</v>
      </c>
      <c r="E115" s="956">
        <v>0</v>
      </c>
    </row>
    <row r="116" spans="1:5" ht="29.25" customHeight="1" x14ac:dyDescent="0.25">
      <c r="A116" s="954">
        <v>2302</v>
      </c>
      <c r="B116" s="955" t="s">
        <v>1092</v>
      </c>
      <c r="C116" s="956">
        <v>0</v>
      </c>
      <c r="D116" s="956">
        <v>1000000</v>
      </c>
      <c r="E116" s="956">
        <v>481580</v>
      </c>
    </row>
    <row r="117" spans="1:5" ht="20.25" customHeight="1" x14ac:dyDescent="0.25">
      <c r="A117" s="954">
        <v>2307</v>
      </c>
      <c r="B117" s="955" t="s">
        <v>760</v>
      </c>
      <c r="C117" s="956">
        <v>0</v>
      </c>
      <c r="D117" s="956">
        <v>1444798.2</v>
      </c>
      <c r="E117" s="956">
        <v>893536.76</v>
      </c>
    </row>
    <row r="118" spans="1:5" ht="20.25" customHeight="1" x14ac:dyDescent="0.25">
      <c r="A118" s="954">
        <v>2314</v>
      </c>
      <c r="B118" s="955" t="s">
        <v>738</v>
      </c>
      <c r="C118" s="956">
        <v>2000000</v>
      </c>
      <c r="D118" s="956">
        <v>12750000</v>
      </c>
      <c r="E118" s="956">
        <v>11310300.300000001</v>
      </c>
    </row>
    <row r="119" spans="1:5" ht="20.25" customHeight="1" x14ac:dyDescent="0.25">
      <c r="A119" s="954">
        <v>2314</v>
      </c>
      <c r="B119" s="955" t="s">
        <v>741</v>
      </c>
      <c r="C119" s="956">
        <v>0</v>
      </c>
      <c r="D119" s="956">
        <v>1000000</v>
      </c>
      <c r="E119" s="956">
        <v>276122</v>
      </c>
    </row>
    <row r="120" spans="1:5" ht="20.25" customHeight="1" x14ac:dyDescent="0.25">
      <c r="A120" s="954">
        <v>2314</v>
      </c>
      <c r="B120" s="955" t="s">
        <v>751</v>
      </c>
      <c r="C120" s="956">
        <v>0</v>
      </c>
      <c r="D120" s="956">
        <v>608900</v>
      </c>
      <c r="E120" s="956">
        <v>158510</v>
      </c>
    </row>
    <row r="121" spans="1:5" ht="20.25" customHeight="1" x14ac:dyDescent="0.25">
      <c r="A121" s="954">
        <v>2314</v>
      </c>
      <c r="B121" s="955" t="s">
        <v>752</v>
      </c>
      <c r="C121" s="956">
        <v>0</v>
      </c>
      <c r="D121" s="956">
        <v>608900</v>
      </c>
      <c r="E121" s="956">
        <v>84700</v>
      </c>
    </row>
    <row r="122" spans="1:5" ht="20.25" customHeight="1" x14ac:dyDescent="0.25">
      <c r="A122" s="954">
        <v>2314</v>
      </c>
      <c r="B122" s="955" t="s">
        <v>753</v>
      </c>
      <c r="C122" s="956">
        <v>0</v>
      </c>
      <c r="D122" s="956">
        <v>1121000</v>
      </c>
      <c r="E122" s="956">
        <v>84700</v>
      </c>
    </row>
    <row r="123" spans="1:5" ht="20.25" customHeight="1" x14ac:dyDescent="0.25">
      <c r="A123" s="954">
        <v>2314</v>
      </c>
      <c r="B123" s="955" t="s">
        <v>754</v>
      </c>
      <c r="C123" s="956">
        <v>0</v>
      </c>
      <c r="D123" s="956">
        <v>1278300</v>
      </c>
      <c r="E123" s="956">
        <v>169400</v>
      </c>
    </row>
    <row r="124" spans="1:5" ht="20.25" customHeight="1" x14ac:dyDescent="0.25">
      <c r="A124" s="954">
        <v>2314</v>
      </c>
      <c r="B124" s="955" t="s">
        <v>756</v>
      </c>
      <c r="C124" s="956">
        <v>0</v>
      </c>
      <c r="D124" s="956">
        <v>608900</v>
      </c>
      <c r="E124" s="956">
        <v>108900</v>
      </c>
    </row>
    <row r="125" spans="1:5" ht="20.25" customHeight="1" x14ac:dyDescent="0.25">
      <c r="A125" s="954">
        <v>2314</v>
      </c>
      <c r="B125" s="955" t="s">
        <v>757</v>
      </c>
      <c r="C125" s="956">
        <v>0</v>
      </c>
      <c r="D125" s="956">
        <v>1193600</v>
      </c>
      <c r="E125" s="956">
        <v>200860</v>
      </c>
    </row>
    <row r="126" spans="1:5" ht="20.25" customHeight="1" x14ac:dyDescent="0.25">
      <c r="A126" s="954">
        <v>2314</v>
      </c>
      <c r="B126" s="955" t="s">
        <v>748</v>
      </c>
      <c r="C126" s="956">
        <v>0</v>
      </c>
      <c r="D126" s="956">
        <v>379000</v>
      </c>
      <c r="E126" s="956">
        <v>0</v>
      </c>
    </row>
    <row r="127" spans="1:5" ht="20.25" customHeight="1" x14ac:dyDescent="0.25">
      <c r="A127" s="954">
        <v>2314</v>
      </c>
      <c r="B127" s="955" t="s">
        <v>750</v>
      </c>
      <c r="C127" s="956">
        <v>960000</v>
      </c>
      <c r="D127" s="956">
        <v>2660000</v>
      </c>
      <c r="E127" s="956">
        <v>87725</v>
      </c>
    </row>
    <row r="128" spans="1:5" ht="20.25" customHeight="1" x14ac:dyDescent="0.25">
      <c r="A128" s="954">
        <v>2314</v>
      </c>
      <c r="B128" s="955" t="s">
        <v>755</v>
      </c>
      <c r="C128" s="956">
        <v>0</v>
      </c>
      <c r="D128" s="956">
        <v>608900</v>
      </c>
      <c r="E128" s="956">
        <v>108900</v>
      </c>
    </row>
    <row r="129" spans="1:5" ht="20.25" customHeight="1" x14ac:dyDescent="0.25">
      <c r="A129" s="954">
        <v>2314</v>
      </c>
      <c r="B129" s="955" t="s">
        <v>749</v>
      </c>
      <c r="C129" s="956">
        <v>0</v>
      </c>
      <c r="D129" s="956">
        <v>79912650</v>
      </c>
      <c r="E129" s="956">
        <v>8615200</v>
      </c>
    </row>
    <row r="130" spans="1:5" ht="20.25" customHeight="1" x14ac:dyDescent="0.25">
      <c r="A130" s="954">
        <v>2314</v>
      </c>
      <c r="B130" s="955" t="s">
        <v>758</v>
      </c>
      <c r="C130" s="956">
        <v>0</v>
      </c>
      <c r="D130" s="956">
        <v>5960000</v>
      </c>
      <c r="E130" s="956">
        <v>95505.3</v>
      </c>
    </row>
    <row r="131" spans="1:5" ht="20.25" customHeight="1" x14ac:dyDescent="0.25">
      <c r="A131" s="954">
        <v>2314</v>
      </c>
      <c r="B131" s="955" t="s">
        <v>759</v>
      </c>
      <c r="C131" s="956">
        <v>0</v>
      </c>
      <c r="D131" s="956">
        <v>1000000</v>
      </c>
      <c r="E131" s="956">
        <v>36300</v>
      </c>
    </row>
    <row r="132" spans="1:5" ht="24.95" customHeight="1" x14ac:dyDescent="0.25">
      <c r="A132" s="960" t="s">
        <v>354</v>
      </c>
      <c r="B132" s="961"/>
      <c r="C132" s="962">
        <f>SUM(C134:C137)</f>
        <v>1777000</v>
      </c>
      <c r="D132" s="962">
        <f t="shared" ref="D132:E132" si="6">SUM(D134:D137)</f>
        <v>52997654.870000005</v>
      </c>
      <c r="E132" s="962">
        <f t="shared" si="6"/>
        <v>27311418.359999999</v>
      </c>
    </row>
    <row r="133" spans="1:5" ht="18.75" customHeight="1" x14ac:dyDescent="0.25">
      <c r="A133" s="937" t="s">
        <v>41</v>
      </c>
      <c r="B133" s="938" t="s">
        <v>747</v>
      </c>
      <c r="C133" s="939"/>
      <c r="D133" s="939"/>
      <c r="E133" s="939"/>
    </row>
    <row r="134" spans="1:5" ht="18" customHeight="1" x14ac:dyDescent="0.25">
      <c r="A134" s="954">
        <v>2302</v>
      </c>
      <c r="B134" s="955" t="s">
        <v>1093</v>
      </c>
      <c r="C134" s="956">
        <v>300000</v>
      </c>
      <c r="D134" s="956">
        <v>5777073.0300000003</v>
      </c>
      <c r="E134" s="956">
        <v>4772475.63</v>
      </c>
    </row>
    <row r="135" spans="1:5" ht="24.95" customHeight="1" x14ac:dyDescent="0.25">
      <c r="A135" s="954">
        <v>2304</v>
      </c>
      <c r="B135" s="955" t="s">
        <v>762</v>
      </c>
      <c r="C135" s="956">
        <v>1252000</v>
      </c>
      <c r="D135" s="956">
        <v>28820681.100000001</v>
      </c>
      <c r="E135" s="956">
        <v>6585080.1299999999</v>
      </c>
    </row>
    <row r="136" spans="1:5" ht="24.95" customHeight="1" x14ac:dyDescent="0.25">
      <c r="A136" s="954">
        <v>2304</v>
      </c>
      <c r="B136" s="955" t="s">
        <v>761</v>
      </c>
      <c r="C136" s="956">
        <v>225000</v>
      </c>
      <c r="D136" s="956">
        <v>5816533.9100000001</v>
      </c>
      <c r="E136" s="956">
        <v>3370495.77</v>
      </c>
    </row>
    <row r="137" spans="1:5" ht="19.5" customHeight="1" x14ac:dyDescent="0.25">
      <c r="A137" s="954">
        <v>2304</v>
      </c>
      <c r="B137" s="955" t="s">
        <v>763</v>
      </c>
      <c r="C137" s="956">
        <v>0</v>
      </c>
      <c r="D137" s="956">
        <v>12583366.83</v>
      </c>
      <c r="E137" s="956">
        <v>12583366.83</v>
      </c>
    </row>
    <row r="138" spans="1:5" ht="24.95" customHeight="1" x14ac:dyDescent="0.25">
      <c r="A138" s="949" t="s">
        <v>10</v>
      </c>
      <c r="B138" s="950" t="s">
        <v>0</v>
      </c>
      <c r="C138" s="932" t="s">
        <v>1071</v>
      </c>
      <c r="D138" s="932" t="s">
        <v>906</v>
      </c>
      <c r="E138" s="932" t="s">
        <v>1072</v>
      </c>
    </row>
    <row r="139" spans="1:5" s="948" customFormat="1" ht="24.95" customHeight="1" x14ac:dyDescent="0.2">
      <c r="A139" s="934" t="s">
        <v>1094</v>
      </c>
      <c r="B139" s="935"/>
      <c r="C139" s="936">
        <f>SUM(C141:C143)</f>
        <v>13450000</v>
      </c>
      <c r="D139" s="936">
        <f t="shared" ref="D139:E139" si="7">SUM(D141:D143)</f>
        <v>26013419</v>
      </c>
      <c r="E139" s="936">
        <f t="shared" si="7"/>
        <v>14326403.859999999</v>
      </c>
    </row>
    <row r="140" spans="1:5" s="948" customFormat="1" ht="21" customHeight="1" x14ac:dyDescent="0.2">
      <c r="A140" s="937" t="s">
        <v>41</v>
      </c>
      <c r="B140" s="938" t="s">
        <v>747</v>
      </c>
      <c r="C140" s="939"/>
      <c r="D140" s="939"/>
      <c r="E140" s="939"/>
    </row>
    <row r="141" spans="1:5" s="948" customFormat="1" ht="21" customHeight="1" x14ac:dyDescent="0.2">
      <c r="A141" s="954">
        <v>2302</v>
      </c>
      <c r="B141" s="955" t="s">
        <v>1095</v>
      </c>
      <c r="C141" s="956">
        <v>10350000</v>
      </c>
      <c r="D141" s="956">
        <v>22913419</v>
      </c>
      <c r="E141" s="956">
        <v>11726403.859999999</v>
      </c>
    </row>
    <row r="142" spans="1:5" ht="21" customHeight="1" x14ac:dyDescent="0.25">
      <c r="A142" s="954">
        <v>2302</v>
      </c>
      <c r="B142" s="955" t="s">
        <v>1096</v>
      </c>
      <c r="C142" s="956">
        <v>2600000</v>
      </c>
      <c r="D142" s="956">
        <v>2600000</v>
      </c>
      <c r="E142" s="956">
        <v>2600000</v>
      </c>
    </row>
    <row r="143" spans="1:5" ht="39.75" customHeight="1" x14ac:dyDescent="0.25">
      <c r="A143" s="954">
        <v>2304</v>
      </c>
      <c r="B143" s="955" t="s">
        <v>1097</v>
      </c>
      <c r="C143" s="956">
        <v>500000</v>
      </c>
      <c r="D143" s="956">
        <v>500000</v>
      </c>
      <c r="E143" s="956">
        <v>0</v>
      </c>
    </row>
    <row r="144" spans="1:5" ht="39.75" customHeight="1" x14ac:dyDescent="0.25">
      <c r="A144" s="1222"/>
      <c r="B144" s="1223"/>
      <c r="C144" s="1224"/>
      <c r="D144" s="1224"/>
      <c r="E144" s="1224"/>
    </row>
    <row r="145" spans="1:5" ht="19.5" customHeight="1" x14ac:dyDescent="0.25">
      <c r="A145" s="919"/>
      <c r="B145" s="920"/>
      <c r="C145" s="921"/>
      <c r="D145" s="921"/>
      <c r="E145" s="922" t="s">
        <v>925</v>
      </c>
    </row>
    <row r="146" spans="1:5" ht="32.25" customHeight="1" x14ac:dyDescent="0.25">
      <c r="A146" s="1314" t="s">
        <v>579</v>
      </c>
      <c r="B146" s="1314"/>
      <c r="C146" s="1314"/>
      <c r="D146" s="1314"/>
      <c r="E146" s="1314"/>
    </row>
    <row r="147" spans="1:5" ht="12.75" customHeight="1" x14ac:dyDescent="0.25">
      <c r="A147" s="499"/>
      <c r="B147" s="924"/>
      <c r="C147" s="925"/>
      <c r="D147" s="925"/>
      <c r="E147" s="925"/>
    </row>
    <row r="148" spans="1:5" ht="24.95" customHeight="1" x14ac:dyDescent="0.25">
      <c r="A148" s="1313" t="s">
        <v>47</v>
      </c>
      <c r="B148" s="1313"/>
      <c r="C148" s="1313"/>
      <c r="D148" s="1313"/>
      <c r="E148" s="1313"/>
    </row>
    <row r="149" spans="1:5" ht="12.75" customHeight="1" x14ac:dyDescent="0.25">
      <c r="B149" s="927"/>
      <c r="C149" s="928"/>
      <c r="D149" s="928"/>
      <c r="E149" s="929" t="s">
        <v>683</v>
      </c>
    </row>
    <row r="150" spans="1:5" ht="21" customHeight="1" x14ac:dyDescent="0.25">
      <c r="A150" s="949" t="s">
        <v>10</v>
      </c>
      <c r="B150" s="950" t="s">
        <v>0</v>
      </c>
      <c r="C150" s="932" t="s">
        <v>1071</v>
      </c>
      <c r="D150" s="932" t="s">
        <v>906</v>
      </c>
      <c r="E150" s="932" t="s">
        <v>1072</v>
      </c>
    </row>
    <row r="151" spans="1:5" ht="24.95" customHeight="1" x14ac:dyDescent="0.25">
      <c r="A151" s="934" t="s">
        <v>1098</v>
      </c>
      <c r="B151" s="935"/>
      <c r="C151" s="936">
        <f>C152+C160</f>
        <v>6500000</v>
      </c>
      <c r="D151" s="936">
        <f t="shared" ref="D151:E151" si="8">D152+D160</f>
        <v>8393724.1699999999</v>
      </c>
      <c r="E151" s="936">
        <f t="shared" si="8"/>
        <v>3551816.3200000003</v>
      </c>
    </row>
    <row r="152" spans="1:5" ht="18.75" customHeight="1" x14ac:dyDescent="0.25">
      <c r="A152" s="937" t="s">
        <v>41</v>
      </c>
      <c r="B152" s="938" t="s">
        <v>1099</v>
      </c>
      <c r="C152" s="939">
        <f>SUM(C153:C159)</f>
        <v>2100000</v>
      </c>
      <c r="D152" s="939">
        <f t="shared" ref="D152:E152" si="9">SUM(D153:D159)</f>
        <v>4677936.17</v>
      </c>
      <c r="E152" s="939">
        <f t="shared" si="9"/>
        <v>2589401.87</v>
      </c>
    </row>
    <row r="153" spans="1:5" ht="18.75" customHeight="1" x14ac:dyDescent="0.25">
      <c r="A153" s="954">
        <v>2302</v>
      </c>
      <c r="B153" s="955" t="s">
        <v>524</v>
      </c>
      <c r="C153" s="956">
        <v>900000</v>
      </c>
      <c r="D153" s="956">
        <v>28212</v>
      </c>
      <c r="E153" s="956">
        <v>28212</v>
      </c>
    </row>
    <row r="154" spans="1:5" ht="18.75" customHeight="1" x14ac:dyDescent="0.25">
      <c r="A154" s="954">
        <v>2302</v>
      </c>
      <c r="B154" s="955" t="s">
        <v>525</v>
      </c>
      <c r="C154" s="956">
        <v>900000</v>
      </c>
      <c r="D154" s="956">
        <v>456000</v>
      </c>
      <c r="E154" s="956">
        <v>443174.5</v>
      </c>
    </row>
    <row r="155" spans="1:5" ht="18.75" customHeight="1" x14ac:dyDescent="0.25">
      <c r="A155" s="954">
        <v>2302</v>
      </c>
      <c r="B155" s="955" t="s">
        <v>1100</v>
      </c>
      <c r="C155" s="956">
        <v>300000</v>
      </c>
      <c r="D155" s="956">
        <v>2720000</v>
      </c>
      <c r="E155" s="956">
        <v>1504066.83</v>
      </c>
    </row>
    <row r="156" spans="1:5" ht="27.75" customHeight="1" x14ac:dyDescent="0.25">
      <c r="A156" s="954">
        <v>2304</v>
      </c>
      <c r="B156" s="955" t="s">
        <v>1101</v>
      </c>
      <c r="C156" s="956">
        <v>0</v>
      </c>
      <c r="D156" s="956">
        <v>19975.2</v>
      </c>
      <c r="E156" s="956">
        <v>19975.2</v>
      </c>
    </row>
    <row r="157" spans="1:5" ht="27.75" customHeight="1" x14ac:dyDescent="0.25">
      <c r="A157" s="954">
        <v>2304</v>
      </c>
      <c r="B157" s="955" t="s">
        <v>1102</v>
      </c>
      <c r="C157" s="956">
        <v>0</v>
      </c>
      <c r="D157" s="956">
        <v>10611.06</v>
      </c>
      <c r="E157" s="956">
        <v>10611.06</v>
      </c>
    </row>
    <row r="158" spans="1:5" ht="20.25" customHeight="1" x14ac:dyDescent="0.25">
      <c r="A158" s="954">
        <v>2307</v>
      </c>
      <c r="B158" s="955" t="s">
        <v>765</v>
      </c>
      <c r="C158" s="956">
        <v>0</v>
      </c>
      <c r="D158" s="956">
        <v>1298202.98</v>
      </c>
      <c r="E158" s="956">
        <v>438427.35</v>
      </c>
    </row>
    <row r="159" spans="1:5" ht="21.75" customHeight="1" x14ac:dyDescent="0.25">
      <c r="A159" s="954">
        <v>2309</v>
      </c>
      <c r="B159" s="955" t="s">
        <v>1103</v>
      </c>
      <c r="C159" s="956">
        <v>0</v>
      </c>
      <c r="D159" s="956">
        <v>144934.93</v>
      </c>
      <c r="E159" s="956">
        <v>144934.93</v>
      </c>
    </row>
    <row r="160" spans="1:5" ht="18.75" customHeight="1" x14ac:dyDescent="0.25">
      <c r="A160" s="963" t="s">
        <v>41</v>
      </c>
      <c r="B160" s="938" t="s">
        <v>1104</v>
      </c>
      <c r="C160" s="944">
        <f>SUM(C161:C163)</f>
        <v>4400000</v>
      </c>
      <c r="D160" s="944">
        <f t="shared" ref="D160:E160" si="10">SUM(D161:D163)</f>
        <v>3715788</v>
      </c>
      <c r="E160" s="944">
        <f t="shared" si="10"/>
        <v>962414.45000000007</v>
      </c>
    </row>
    <row r="161" spans="1:6" ht="22.5" customHeight="1" x14ac:dyDescent="0.25">
      <c r="A161" s="945">
        <v>2302</v>
      </c>
      <c r="B161" s="941" t="s">
        <v>1105</v>
      </c>
      <c r="C161" s="946">
        <v>0</v>
      </c>
      <c r="D161" s="946">
        <v>871788</v>
      </c>
      <c r="E161" s="946">
        <v>735129.81</v>
      </c>
    </row>
    <row r="162" spans="1:6" ht="22.5" customHeight="1" x14ac:dyDescent="0.25">
      <c r="A162" s="940">
        <v>2302</v>
      </c>
      <c r="B162" s="941" t="s">
        <v>1106</v>
      </c>
      <c r="C162" s="942">
        <v>0</v>
      </c>
      <c r="D162" s="942">
        <v>444000</v>
      </c>
      <c r="E162" s="942">
        <v>135324.64000000001</v>
      </c>
    </row>
    <row r="163" spans="1:6" ht="22.5" customHeight="1" x14ac:dyDescent="0.25">
      <c r="A163" s="940">
        <v>2306</v>
      </c>
      <c r="B163" s="941" t="s">
        <v>764</v>
      </c>
      <c r="C163" s="942">
        <v>4400000</v>
      </c>
      <c r="D163" s="942">
        <v>2400000</v>
      </c>
      <c r="E163" s="942">
        <v>91960</v>
      </c>
    </row>
    <row r="164" spans="1:6" ht="21" customHeight="1" x14ac:dyDescent="0.25">
      <c r="A164" s="964" t="s">
        <v>1107</v>
      </c>
      <c r="B164" s="965"/>
      <c r="C164" s="966">
        <f>C165+C168</f>
        <v>9207000</v>
      </c>
      <c r="D164" s="966">
        <f t="shared" ref="D164:E164" si="11">D165+D168</f>
        <v>125082332.57000001</v>
      </c>
      <c r="E164" s="966">
        <f t="shared" si="11"/>
        <v>63235492.709999993</v>
      </c>
    </row>
    <row r="165" spans="1:6" ht="18.75" customHeight="1" x14ac:dyDescent="0.25">
      <c r="A165" s="940" t="s">
        <v>41</v>
      </c>
      <c r="B165" s="938" t="s">
        <v>1108</v>
      </c>
      <c r="C165" s="944">
        <f>SUM(C166:C167)</f>
        <v>9207000</v>
      </c>
      <c r="D165" s="944">
        <f t="shared" ref="D165:E165" si="12">SUM(D166:D167)</f>
        <v>115749198.60000001</v>
      </c>
      <c r="E165" s="944">
        <f t="shared" si="12"/>
        <v>62161693.449999996</v>
      </c>
    </row>
    <row r="166" spans="1:6" ht="24.95" customHeight="1" x14ac:dyDescent="0.25">
      <c r="A166" s="954">
        <v>2305</v>
      </c>
      <c r="B166" s="955" t="s">
        <v>1109</v>
      </c>
      <c r="C166" s="956">
        <v>2700000</v>
      </c>
      <c r="D166" s="956">
        <v>6964810</v>
      </c>
      <c r="E166" s="956">
        <v>1302221.4099999999</v>
      </c>
    </row>
    <row r="167" spans="1:6" ht="21" customHeight="1" x14ac:dyDescent="0.25">
      <c r="A167" s="954">
        <v>2305</v>
      </c>
      <c r="B167" s="955" t="s">
        <v>1110</v>
      </c>
      <c r="C167" s="956">
        <v>6507000</v>
      </c>
      <c r="D167" s="956">
        <v>108784388.60000001</v>
      </c>
      <c r="E167" s="956">
        <v>60859472.039999999</v>
      </c>
      <c r="F167" s="948"/>
    </row>
    <row r="168" spans="1:6" ht="18.75" customHeight="1" x14ac:dyDescent="0.25">
      <c r="A168" s="940" t="s">
        <v>41</v>
      </c>
      <c r="B168" s="938" t="s">
        <v>1111</v>
      </c>
      <c r="C168" s="944">
        <f>SUM(C169:C170)</f>
        <v>0</v>
      </c>
      <c r="D168" s="944">
        <f t="shared" ref="D168:E168" si="13">SUM(D169:D170)</f>
        <v>9333133.9700000007</v>
      </c>
      <c r="E168" s="944">
        <f t="shared" si="13"/>
        <v>1073799.26</v>
      </c>
    </row>
    <row r="169" spans="1:6" ht="21" customHeight="1" x14ac:dyDescent="0.25">
      <c r="A169" s="954">
        <v>2304</v>
      </c>
      <c r="B169" s="955" t="s">
        <v>1112</v>
      </c>
      <c r="C169" s="956">
        <v>0</v>
      </c>
      <c r="D169" s="956">
        <v>8483842.7100000009</v>
      </c>
      <c r="E169" s="956">
        <v>224508</v>
      </c>
    </row>
    <row r="170" spans="1:6" ht="24.95" customHeight="1" x14ac:dyDescent="0.25">
      <c r="A170" s="954">
        <v>2304</v>
      </c>
      <c r="B170" s="955" t="s">
        <v>1113</v>
      </c>
      <c r="C170" s="956">
        <v>0</v>
      </c>
      <c r="D170" s="956">
        <v>849291.26</v>
      </c>
      <c r="E170" s="956">
        <v>849291.26</v>
      </c>
    </row>
    <row r="171" spans="1:6" ht="24.95" customHeight="1" x14ac:dyDescent="0.25">
      <c r="A171" s="934" t="s">
        <v>766</v>
      </c>
      <c r="B171" s="935"/>
      <c r="C171" s="936">
        <f>SUM(C173:C175)</f>
        <v>2705000</v>
      </c>
      <c r="D171" s="936">
        <f>SUM(D173:D175)</f>
        <v>91535103.320000008</v>
      </c>
      <c r="E171" s="936">
        <f>SUM(E173:E175)</f>
        <v>629339.01</v>
      </c>
    </row>
    <row r="172" spans="1:6" ht="19.5" customHeight="1" x14ac:dyDescent="0.25">
      <c r="A172" s="937" t="s">
        <v>41</v>
      </c>
      <c r="B172" s="938" t="s">
        <v>747</v>
      </c>
      <c r="C172" s="939"/>
      <c r="D172" s="939"/>
      <c r="E172" s="939"/>
    </row>
    <row r="173" spans="1:6" ht="24.95" customHeight="1" x14ac:dyDescent="0.25">
      <c r="A173" s="954">
        <v>2303</v>
      </c>
      <c r="B173" s="955" t="s">
        <v>353</v>
      </c>
      <c r="C173" s="956">
        <v>2705000</v>
      </c>
      <c r="D173" s="956">
        <v>80533994.200000003</v>
      </c>
      <c r="E173" s="956">
        <v>0</v>
      </c>
    </row>
    <row r="174" spans="1:6" ht="24.95" customHeight="1" x14ac:dyDescent="0.25">
      <c r="A174" s="954">
        <v>2303</v>
      </c>
      <c r="B174" s="955" t="s">
        <v>101</v>
      </c>
      <c r="C174" s="956">
        <v>0</v>
      </c>
      <c r="D174" s="956">
        <v>6001109.1200000001</v>
      </c>
      <c r="E174" s="956">
        <v>629339.01</v>
      </c>
    </row>
    <row r="175" spans="1:6" ht="24.95" customHeight="1" x14ac:dyDescent="0.25">
      <c r="A175" s="954">
        <v>2303</v>
      </c>
      <c r="B175" s="955" t="s">
        <v>1114</v>
      </c>
      <c r="C175" s="956">
        <v>0</v>
      </c>
      <c r="D175" s="956">
        <v>5000000</v>
      </c>
      <c r="E175" s="956">
        <v>0</v>
      </c>
    </row>
    <row r="176" spans="1:6" ht="24.95" customHeight="1" x14ac:dyDescent="0.25">
      <c r="A176" s="964" t="s">
        <v>1115</v>
      </c>
      <c r="B176" s="965"/>
      <c r="C176" s="936">
        <f>C178</f>
        <v>400000</v>
      </c>
      <c r="D176" s="936">
        <f>D178</f>
        <v>400000</v>
      </c>
      <c r="E176" s="936">
        <f>E178</f>
        <v>0</v>
      </c>
      <c r="F176" s="948"/>
    </row>
    <row r="177" spans="1:6" ht="19.5" customHeight="1" x14ac:dyDescent="0.25">
      <c r="A177" s="937" t="s">
        <v>41</v>
      </c>
      <c r="B177" s="938" t="s">
        <v>747</v>
      </c>
      <c r="C177" s="939"/>
      <c r="D177" s="939"/>
      <c r="E177" s="939"/>
    </row>
    <row r="178" spans="1:6" ht="21" customHeight="1" x14ac:dyDescent="0.25">
      <c r="A178" s="954">
        <v>2321</v>
      </c>
      <c r="B178" s="955" t="s">
        <v>1116</v>
      </c>
      <c r="C178" s="956">
        <v>400000</v>
      </c>
      <c r="D178" s="956">
        <v>400000</v>
      </c>
      <c r="E178" s="956">
        <v>0</v>
      </c>
      <c r="F178" s="948"/>
    </row>
    <row r="179" spans="1:6" s="948" customFormat="1" ht="19.5" customHeight="1" x14ac:dyDescent="0.25">
      <c r="A179" s="967"/>
      <c r="B179" s="923"/>
      <c r="C179" s="923"/>
      <c r="D179" s="923"/>
      <c r="E179" s="923"/>
      <c r="F179" s="923"/>
    </row>
    <row r="180" spans="1:6" s="948" customFormat="1" ht="30.75" customHeight="1" x14ac:dyDescent="0.25">
      <c r="A180" s="967"/>
      <c r="B180" s="923"/>
      <c r="C180" s="923"/>
      <c r="D180" s="923"/>
      <c r="E180" s="923"/>
      <c r="F180" s="923"/>
    </row>
    <row r="181" spans="1:6" s="948" customFormat="1" ht="19.5" customHeight="1" x14ac:dyDescent="0.25">
      <c r="A181" s="967"/>
      <c r="B181" s="923"/>
      <c r="C181" s="923"/>
      <c r="D181" s="923"/>
      <c r="E181" s="923"/>
      <c r="F181" s="923"/>
    </row>
    <row r="182" spans="1:6" s="948" customFormat="1" ht="19.5" customHeight="1" x14ac:dyDescent="0.25">
      <c r="A182" s="967"/>
      <c r="B182" s="923"/>
      <c r="C182" s="923"/>
      <c r="D182" s="923"/>
      <c r="E182" s="923"/>
      <c r="F182" s="923"/>
    </row>
    <row r="183" spans="1:6" ht="19.5" customHeight="1" x14ac:dyDescent="0.25">
      <c r="A183" s="919"/>
      <c r="B183" s="920"/>
      <c r="C183" s="921"/>
      <c r="D183" s="921"/>
      <c r="E183" s="922" t="s">
        <v>926</v>
      </c>
    </row>
    <row r="184" spans="1:6" ht="32.25" customHeight="1" x14ac:dyDescent="0.25">
      <c r="A184" s="1314" t="s">
        <v>579</v>
      </c>
      <c r="B184" s="1314"/>
      <c r="C184" s="1314"/>
      <c r="D184" s="1314"/>
      <c r="E184" s="1314"/>
    </row>
    <row r="185" spans="1:6" ht="12.75" customHeight="1" x14ac:dyDescent="0.25">
      <c r="A185" s="499"/>
      <c r="B185" s="924"/>
      <c r="C185" s="925"/>
      <c r="D185" s="925"/>
      <c r="E185" s="925"/>
    </row>
    <row r="186" spans="1:6" ht="24.95" customHeight="1" x14ac:dyDescent="0.25">
      <c r="A186" s="1313" t="s">
        <v>47</v>
      </c>
      <c r="B186" s="1313"/>
      <c r="C186" s="1313"/>
      <c r="D186" s="1313"/>
      <c r="E186" s="1313"/>
    </row>
    <row r="187" spans="1:6" ht="12.75" customHeight="1" x14ac:dyDescent="0.25">
      <c r="B187" s="927"/>
      <c r="C187" s="928"/>
      <c r="D187" s="928"/>
      <c r="E187" s="929" t="s">
        <v>683</v>
      </c>
    </row>
    <row r="188" spans="1:6" ht="21" customHeight="1" x14ac:dyDescent="0.25">
      <c r="A188" s="949" t="s">
        <v>10</v>
      </c>
      <c r="B188" s="950" t="s">
        <v>0</v>
      </c>
      <c r="C188" s="932" t="s">
        <v>1071</v>
      </c>
      <c r="D188" s="932" t="s">
        <v>906</v>
      </c>
      <c r="E188" s="932" t="s">
        <v>1072</v>
      </c>
    </row>
    <row r="189" spans="1:6" ht="20.25" customHeight="1" x14ac:dyDescent="0.25">
      <c r="A189" s="958" t="s">
        <v>1117</v>
      </c>
      <c r="B189" s="968"/>
      <c r="C189" s="936">
        <f>C190+C192</f>
        <v>0</v>
      </c>
      <c r="D189" s="936">
        <f t="shared" ref="D189:E189" si="14">D190+D192</f>
        <v>2285884</v>
      </c>
      <c r="E189" s="936">
        <f t="shared" si="14"/>
        <v>1471193.6</v>
      </c>
    </row>
    <row r="190" spans="1:6" ht="18.75" customHeight="1" x14ac:dyDescent="0.25">
      <c r="A190" s="937" t="s">
        <v>41</v>
      </c>
      <c r="B190" s="938" t="s">
        <v>1118</v>
      </c>
      <c r="C190" s="939">
        <f>SUM(C191)</f>
        <v>0</v>
      </c>
      <c r="D190" s="939">
        <f t="shared" ref="D190:E190" si="15">SUM(D191)</f>
        <v>1387084</v>
      </c>
      <c r="E190" s="939">
        <f t="shared" si="15"/>
        <v>1165742.76</v>
      </c>
    </row>
    <row r="191" spans="1:6" ht="24.95" customHeight="1" x14ac:dyDescent="0.25">
      <c r="A191" s="954">
        <v>2302</v>
      </c>
      <c r="B191" s="955" t="s">
        <v>768</v>
      </c>
      <c r="C191" s="956">
        <v>0</v>
      </c>
      <c r="D191" s="956">
        <v>1387084</v>
      </c>
      <c r="E191" s="956">
        <v>1165742.76</v>
      </c>
    </row>
    <row r="192" spans="1:6" ht="18.75" customHeight="1" x14ac:dyDescent="0.25">
      <c r="A192" s="937" t="s">
        <v>41</v>
      </c>
      <c r="B192" s="938" t="s">
        <v>1119</v>
      </c>
      <c r="C192" s="939">
        <f>SUM(C193)</f>
        <v>0</v>
      </c>
      <c r="D192" s="939">
        <f t="shared" ref="D192:E192" si="16">SUM(D193)</f>
        <v>898800</v>
      </c>
      <c r="E192" s="939">
        <f t="shared" si="16"/>
        <v>305450.84000000003</v>
      </c>
    </row>
    <row r="193" spans="1:5" ht="24.95" customHeight="1" x14ac:dyDescent="0.25">
      <c r="A193" s="954">
        <v>2302</v>
      </c>
      <c r="B193" s="955" t="s">
        <v>1120</v>
      </c>
      <c r="C193" s="956">
        <v>0</v>
      </c>
      <c r="D193" s="956">
        <v>898800</v>
      </c>
      <c r="E193" s="956">
        <v>305450.84000000003</v>
      </c>
    </row>
    <row r="194" spans="1:5" ht="20.25" customHeight="1" x14ac:dyDescent="0.25">
      <c r="A194" s="934" t="s">
        <v>1121</v>
      </c>
      <c r="B194" s="969"/>
      <c r="C194" s="936">
        <f>SUM(C196)</f>
        <v>6500000</v>
      </c>
      <c r="D194" s="936">
        <f t="shared" ref="D194:E194" si="17">SUM(D196)</f>
        <v>152300000</v>
      </c>
      <c r="E194" s="936">
        <f t="shared" si="17"/>
        <v>149008704.88999999</v>
      </c>
    </row>
    <row r="195" spans="1:5" ht="18.75" customHeight="1" x14ac:dyDescent="0.25">
      <c r="A195" s="937" t="s">
        <v>41</v>
      </c>
      <c r="B195" s="938" t="s">
        <v>747</v>
      </c>
      <c r="C195" s="939"/>
      <c r="D195" s="939"/>
      <c r="E195" s="939"/>
    </row>
    <row r="196" spans="1:5" ht="24.95" customHeight="1" x14ac:dyDescent="0.25">
      <c r="A196" s="954">
        <v>2302</v>
      </c>
      <c r="B196" s="955" t="s">
        <v>767</v>
      </c>
      <c r="C196" s="956">
        <v>6500000</v>
      </c>
      <c r="D196" s="956">
        <v>152300000</v>
      </c>
      <c r="E196" s="956">
        <v>149008704.88999999</v>
      </c>
    </row>
    <row r="197" spans="1:5" ht="20.25" customHeight="1" x14ac:dyDescent="0.25">
      <c r="A197" s="964" t="s">
        <v>1122</v>
      </c>
      <c r="B197" s="969"/>
      <c r="C197" s="936">
        <f>SUM(C199:C201)</f>
        <v>70000</v>
      </c>
      <c r="D197" s="936">
        <f t="shared" ref="D197:E197" si="18">SUM(D199:D201)</f>
        <v>9661749.1899999995</v>
      </c>
      <c r="E197" s="936">
        <f t="shared" si="18"/>
        <v>6950926.9199999999</v>
      </c>
    </row>
    <row r="198" spans="1:5" ht="18.75" customHeight="1" x14ac:dyDescent="0.25">
      <c r="A198" s="937" t="s">
        <v>41</v>
      </c>
      <c r="B198" s="938" t="s">
        <v>747</v>
      </c>
      <c r="C198" s="939"/>
      <c r="D198" s="939"/>
      <c r="E198" s="939"/>
    </row>
    <row r="199" spans="1:5" ht="20.25" customHeight="1" x14ac:dyDescent="0.25">
      <c r="A199" s="970">
        <v>2302</v>
      </c>
      <c r="B199" s="971" t="s">
        <v>769</v>
      </c>
      <c r="C199" s="972">
        <v>70000</v>
      </c>
      <c r="D199" s="972">
        <v>270000</v>
      </c>
      <c r="E199" s="972">
        <v>212047.33</v>
      </c>
    </row>
    <row r="200" spans="1:5" ht="23.25" customHeight="1" x14ac:dyDescent="0.25">
      <c r="A200" s="970">
        <v>2314</v>
      </c>
      <c r="B200" s="971" t="s">
        <v>742</v>
      </c>
      <c r="C200" s="972">
        <v>0</v>
      </c>
      <c r="D200" s="972">
        <v>8617666</v>
      </c>
      <c r="E200" s="972">
        <v>6216715.1399999997</v>
      </c>
    </row>
    <row r="201" spans="1:5" ht="20.25" customHeight="1" x14ac:dyDescent="0.25">
      <c r="A201" s="970">
        <v>2304</v>
      </c>
      <c r="B201" s="941" t="s">
        <v>1123</v>
      </c>
      <c r="C201" s="973">
        <v>0</v>
      </c>
      <c r="D201" s="973">
        <v>774083.19</v>
      </c>
      <c r="E201" s="973">
        <v>522164.45</v>
      </c>
    </row>
    <row r="202" spans="1:5" ht="24.95" customHeight="1" x14ac:dyDescent="0.25">
      <c r="A202" s="974" t="s">
        <v>1124</v>
      </c>
      <c r="B202" s="975"/>
      <c r="C202" s="936">
        <f>SUM(C204:C205)</f>
        <v>8000000</v>
      </c>
      <c r="D202" s="936">
        <f t="shared" ref="D202:E202" si="19">SUM(D204:D205)</f>
        <v>8959774</v>
      </c>
      <c r="E202" s="936">
        <f t="shared" si="19"/>
        <v>8959774</v>
      </c>
    </row>
    <row r="203" spans="1:5" ht="18.75" customHeight="1" x14ac:dyDescent="0.25">
      <c r="A203" s="937" t="s">
        <v>41</v>
      </c>
      <c r="B203" s="938" t="s">
        <v>13</v>
      </c>
      <c r="C203" s="939"/>
      <c r="D203" s="939"/>
      <c r="E203" s="939"/>
    </row>
    <row r="204" spans="1:5" ht="19.5" customHeight="1" x14ac:dyDescent="0.25">
      <c r="A204" s="970">
        <v>2308</v>
      </c>
      <c r="B204" s="941" t="s">
        <v>1125</v>
      </c>
      <c r="C204" s="973">
        <v>0</v>
      </c>
      <c r="D204" s="972">
        <v>959774</v>
      </c>
      <c r="E204" s="972">
        <v>959774</v>
      </c>
    </row>
    <row r="205" spans="1:5" ht="19.5" customHeight="1" x14ac:dyDescent="0.25">
      <c r="A205" s="970">
        <v>2302</v>
      </c>
      <c r="B205" s="941" t="s">
        <v>1126</v>
      </c>
      <c r="C205" s="973">
        <v>8000000</v>
      </c>
      <c r="D205" s="972">
        <v>8000000</v>
      </c>
      <c r="E205" s="972">
        <v>8000000</v>
      </c>
    </row>
    <row r="206" spans="1:5" ht="19.5" customHeight="1" x14ac:dyDescent="0.25">
      <c r="A206" s="976"/>
      <c r="B206" s="977"/>
      <c r="C206" s="978"/>
      <c r="D206" s="979"/>
      <c r="E206" s="979"/>
    </row>
    <row r="207" spans="1:5" ht="24.95" customHeight="1" x14ac:dyDescent="0.25">
      <c r="A207" s="967"/>
      <c r="B207" s="923"/>
      <c r="C207" s="923"/>
      <c r="D207" s="923"/>
      <c r="E207" s="923"/>
    </row>
    <row r="208" spans="1:5" ht="24.95" customHeight="1" x14ac:dyDescent="0.25">
      <c r="A208" s="974" t="s">
        <v>770</v>
      </c>
      <c r="B208" s="975"/>
      <c r="C208" s="936">
        <f>C209+C213</f>
        <v>319000</v>
      </c>
      <c r="D208" s="936">
        <f t="shared" ref="D208:E208" si="20">D209+D213</f>
        <v>110685908.80000001</v>
      </c>
      <c r="E208" s="936">
        <f t="shared" si="20"/>
        <v>50032929.159999996</v>
      </c>
    </row>
    <row r="209" spans="1:5" ht="18.75" customHeight="1" x14ac:dyDescent="0.25">
      <c r="A209" s="937" t="s">
        <v>41</v>
      </c>
      <c r="B209" s="938" t="s">
        <v>1127</v>
      </c>
      <c r="C209" s="939">
        <f>SUM(C210:C212)</f>
        <v>319000</v>
      </c>
      <c r="D209" s="939">
        <f t="shared" ref="D209:E209" si="21">SUM(D210:D212)</f>
        <v>2298864.4</v>
      </c>
      <c r="E209" s="939">
        <f t="shared" si="21"/>
        <v>1413199.2</v>
      </c>
    </row>
    <row r="210" spans="1:5" ht="20.25" customHeight="1" x14ac:dyDescent="0.25">
      <c r="A210" s="945">
        <v>2302</v>
      </c>
      <c r="B210" s="941" t="s">
        <v>1128</v>
      </c>
      <c r="C210" s="946">
        <v>0</v>
      </c>
      <c r="D210" s="946">
        <v>14640</v>
      </c>
      <c r="E210" s="946">
        <v>0</v>
      </c>
    </row>
    <row r="211" spans="1:5" ht="20.25" customHeight="1" x14ac:dyDescent="0.25">
      <c r="A211" s="945">
        <v>2302</v>
      </c>
      <c r="B211" s="941" t="s">
        <v>1129</v>
      </c>
      <c r="C211" s="973">
        <v>319000</v>
      </c>
      <c r="D211" s="972">
        <v>2275984.4</v>
      </c>
      <c r="E211" s="972">
        <v>1404959.2</v>
      </c>
    </row>
    <row r="212" spans="1:5" ht="20.25" customHeight="1" x14ac:dyDescent="0.25">
      <c r="A212" s="945">
        <v>2302</v>
      </c>
      <c r="B212" s="941" t="s">
        <v>771</v>
      </c>
      <c r="C212" s="946">
        <v>0</v>
      </c>
      <c r="D212" s="946">
        <v>8240</v>
      </c>
      <c r="E212" s="946">
        <v>8240</v>
      </c>
    </row>
    <row r="213" spans="1:5" ht="18.75" customHeight="1" x14ac:dyDescent="0.25">
      <c r="A213" s="937" t="s">
        <v>41</v>
      </c>
      <c r="B213" s="938" t="s">
        <v>1130</v>
      </c>
      <c r="C213" s="939">
        <f>SUM(C214:C215)</f>
        <v>0</v>
      </c>
      <c r="D213" s="939">
        <f t="shared" ref="D213:E213" si="22">SUM(D214:D215)</f>
        <v>108387044.40000001</v>
      </c>
      <c r="E213" s="939">
        <f t="shared" si="22"/>
        <v>48619729.959999993</v>
      </c>
    </row>
    <row r="214" spans="1:5" ht="24.95" customHeight="1" x14ac:dyDescent="0.25">
      <c r="A214" s="970">
        <v>2302</v>
      </c>
      <c r="B214" s="971" t="s">
        <v>772</v>
      </c>
      <c r="C214" s="972">
        <v>0</v>
      </c>
      <c r="D214" s="972">
        <v>5668013.2699999996</v>
      </c>
      <c r="E214" s="972">
        <v>921579</v>
      </c>
    </row>
    <row r="215" spans="1:5" ht="24.95" customHeight="1" x14ac:dyDescent="0.25">
      <c r="A215" s="970">
        <v>2302</v>
      </c>
      <c r="B215" s="971" t="s">
        <v>1131</v>
      </c>
      <c r="C215" s="972">
        <v>0</v>
      </c>
      <c r="D215" s="972">
        <v>102719031.13000001</v>
      </c>
      <c r="E215" s="972">
        <v>47698150.959999993</v>
      </c>
    </row>
    <row r="216" spans="1:5" ht="24.95" customHeight="1" x14ac:dyDescent="0.25">
      <c r="A216" s="967"/>
      <c r="B216" s="923"/>
      <c r="C216" s="923"/>
      <c r="D216" s="923"/>
      <c r="E216" s="923"/>
    </row>
    <row r="217" spans="1:5" ht="24.95" customHeight="1" x14ac:dyDescent="0.25">
      <c r="A217" s="967"/>
      <c r="B217" s="923"/>
      <c r="C217" s="923"/>
      <c r="D217" s="923"/>
      <c r="E217" s="923"/>
    </row>
    <row r="218" spans="1:5" ht="24.95" customHeight="1" x14ac:dyDescent="0.25">
      <c r="A218" s="967"/>
      <c r="B218" s="923"/>
      <c r="C218" s="923"/>
      <c r="D218" s="923"/>
      <c r="E218" s="923"/>
    </row>
    <row r="219" spans="1:5" ht="24.95" customHeight="1" x14ac:dyDescent="0.25">
      <c r="A219" s="967"/>
      <c r="B219" s="923"/>
      <c r="C219" s="923"/>
      <c r="D219" s="923"/>
      <c r="E219" s="923"/>
    </row>
    <row r="220" spans="1:5" ht="24.95" customHeight="1" x14ac:dyDescent="0.25">
      <c r="A220" s="967"/>
      <c r="B220" s="923"/>
      <c r="C220" s="923"/>
      <c r="D220" s="923"/>
      <c r="E220" s="923"/>
    </row>
    <row r="221" spans="1:5" ht="24.95" customHeight="1" x14ac:dyDescent="0.25">
      <c r="A221" s="967"/>
      <c r="B221" s="923"/>
      <c r="C221" s="923"/>
      <c r="D221" s="923"/>
      <c r="E221" s="923"/>
    </row>
    <row r="222" spans="1:5" ht="24.95" customHeight="1" x14ac:dyDescent="0.25">
      <c r="A222" s="980"/>
      <c r="B222" s="981"/>
      <c r="C222" s="982"/>
      <c r="D222" s="982"/>
      <c r="E222" s="982"/>
    </row>
    <row r="223" spans="1:5" ht="24.95" customHeight="1" x14ac:dyDescent="0.25">
      <c r="A223" s="980"/>
      <c r="B223" s="981"/>
      <c r="C223" s="982"/>
      <c r="D223" s="982"/>
      <c r="E223" s="982"/>
    </row>
    <row r="224" spans="1:5" ht="24.95" customHeight="1" x14ac:dyDescent="0.25">
      <c r="A224" s="980"/>
      <c r="B224" s="981"/>
      <c r="C224" s="982"/>
      <c r="D224" s="982"/>
      <c r="E224" s="982"/>
    </row>
    <row r="225" spans="1:5" ht="24.95" customHeight="1" x14ac:dyDescent="0.25">
      <c r="B225" s="927"/>
    </row>
    <row r="226" spans="1:5" ht="24.95" customHeight="1" x14ac:dyDescent="0.25">
      <c r="B226" s="927"/>
    </row>
    <row r="227" spans="1:5" ht="24.95" customHeight="1" x14ac:dyDescent="0.25">
      <c r="B227" s="927"/>
    </row>
    <row r="229" spans="1:5" s="948" customFormat="1" ht="24.95" customHeight="1" x14ac:dyDescent="0.2">
      <c r="A229" s="926"/>
      <c r="B229" s="984"/>
      <c r="C229" s="983"/>
      <c r="D229" s="983"/>
      <c r="E229" s="983"/>
    </row>
    <row r="230" spans="1:5" s="948" customFormat="1" ht="24.95" customHeight="1" x14ac:dyDescent="0.2">
      <c r="A230" s="926"/>
      <c r="B230" s="984"/>
      <c r="C230" s="983"/>
      <c r="D230" s="983"/>
      <c r="E230" s="983"/>
    </row>
    <row r="231" spans="1:5" s="948" customFormat="1" ht="24.95" customHeight="1" x14ac:dyDescent="0.2">
      <c r="A231" s="926"/>
      <c r="B231" s="984"/>
      <c r="C231" s="983"/>
      <c r="D231" s="983"/>
      <c r="E231" s="983"/>
    </row>
    <row r="232" spans="1:5" s="948" customFormat="1" ht="24.95" customHeight="1" x14ac:dyDescent="0.2">
      <c r="A232" s="926"/>
      <c r="B232" s="984"/>
      <c r="C232" s="983"/>
      <c r="D232" s="983"/>
      <c r="E232" s="983"/>
    </row>
    <row r="233" spans="1:5" s="948" customFormat="1" ht="24.95" customHeight="1" x14ac:dyDescent="0.2">
      <c r="A233" s="926"/>
      <c r="B233" s="984"/>
      <c r="C233" s="983"/>
      <c r="D233" s="983"/>
      <c r="E233" s="983"/>
    </row>
    <row r="234" spans="1:5" s="948" customFormat="1" ht="24.95" customHeight="1" x14ac:dyDescent="0.2">
      <c r="A234" s="926"/>
      <c r="B234" s="984"/>
      <c r="C234" s="983"/>
      <c r="D234" s="983"/>
      <c r="E234" s="983"/>
    </row>
    <row r="235" spans="1:5" s="948" customFormat="1" ht="24.95" customHeight="1" x14ac:dyDescent="0.2">
      <c r="A235" s="926"/>
      <c r="B235" s="984"/>
      <c r="C235" s="983"/>
      <c r="D235" s="983"/>
      <c r="E235" s="983"/>
    </row>
    <row r="236" spans="1:5" s="948" customFormat="1" ht="24.95" customHeight="1" x14ac:dyDescent="0.2">
      <c r="A236" s="926"/>
      <c r="B236" s="984"/>
      <c r="C236" s="983"/>
      <c r="D236" s="983"/>
      <c r="E236" s="983"/>
    </row>
    <row r="237" spans="1:5" s="948" customFormat="1" ht="24.95" customHeight="1" x14ac:dyDescent="0.2">
      <c r="A237" s="926"/>
      <c r="B237" s="984"/>
      <c r="C237" s="983"/>
      <c r="D237" s="983"/>
      <c r="E237" s="983"/>
    </row>
    <row r="238" spans="1:5" s="948" customFormat="1" ht="24.95" customHeight="1" x14ac:dyDescent="0.2">
      <c r="A238" s="926"/>
      <c r="B238" s="984"/>
      <c r="C238" s="983"/>
      <c r="D238" s="983"/>
      <c r="E238" s="983"/>
    </row>
    <row r="239" spans="1:5" s="948" customFormat="1" ht="24.95" customHeight="1" x14ac:dyDescent="0.2">
      <c r="A239" s="926"/>
      <c r="B239" s="984"/>
      <c r="C239" s="983"/>
      <c r="D239" s="983"/>
      <c r="E239" s="983"/>
    </row>
    <row r="240" spans="1:5" s="948" customFormat="1" ht="24.95" customHeight="1" x14ac:dyDescent="0.2">
      <c r="A240" s="926"/>
      <c r="B240" s="984"/>
      <c r="C240" s="983"/>
      <c r="D240" s="983"/>
      <c r="E240" s="983"/>
    </row>
  </sheetData>
  <autoFilter ref="A6:E240" xr:uid="{AF80C82C-2347-4315-AC1D-785BD5291E37}"/>
  <mergeCells count="13">
    <mergeCell ref="A81:E81"/>
    <mergeCell ref="A2:E2"/>
    <mergeCell ref="A4:E4"/>
    <mergeCell ref="A7:B7"/>
    <mergeCell ref="A42:E42"/>
    <mergeCell ref="A44:E44"/>
    <mergeCell ref="A186:E186"/>
    <mergeCell ref="A83:E83"/>
    <mergeCell ref="A108:E108"/>
    <mergeCell ref="A110:E110"/>
    <mergeCell ref="A146:E146"/>
    <mergeCell ref="A148:E148"/>
    <mergeCell ref="A184:E184"/>
  </mergeCells>
  <pageMargins left="0.59055118110236227" right="0.19685039370078741" top="0.19685039370078741" bottom="0.19685039370078741" header="0.19685039370078741" footer="0.19685039370078741"/>
  <pageSetup paperSize="9" orientation="portrait" r:id="rId1"/>
  <rowBreaks count="1" manualBreakCount="1"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</sheetPr>
  <dimension ref="A1:E15"/>
  <sheetViews>
    <sheetView zoomScaleNormal="100" workbookViewId="0">
      <selection activeCell="J12" sqref="J12"/>
    </sheetView>
  </sheetViews>
  <sheetFormatPr defaultColWidth="9.140625" defaultRowHeight="12" x14ac:dyDescent="0.2"/>
  <cols>
    <col min="1" max="1" width="59.140625" style="16" customWidth="1"/>
    <col min="2" max="2" width="11" style="16" customWidth="1"/>
    <col min="3" max="4" width="10.7109375" style="16" customWidth="1"/>
    <col min="5" max="5" width="9.42578125" style="16" customWidth="1"/>
    <col min="6" max="6" width="13.85546875" style="16" customWidth="1"/>
    <col min="7" max="7" width="11.28515625" style="16" bestFit="1" customWidth="1"/>
    <col min="8" max="8" width="9.140625" style="16"/>
    <col min="9" max="9" width="10" style="16" bestFit="1" customWidth="1"/>
    <col min="10" max="16384" width="9.140625" style="16"/>
  </cols>
  <sheetData>
    <row r="1" spans="1:5" ht="12.75" x14ac:dyDescent="0.2">
      <c r="D1" s="116" t="s">
        <v>927</v>
      </c>
    </row>
    <row r="3" spans="1:5" ht="34.5" customHeight="1" x14ac:dyDescent="0.2">
      <c r="A3" s="1317" t="s">
        <v>917</v>
      </c>
      <c r="B3" s="1317"/>
      <c r="C3" s="1317"/>
      <c r="D3" s="1317"/>
    </row>
    <row r="4" spans="1:5" x14ac:dyDescent="0.2">
      <c r="B4" s="195"/>
      <c r="C4" s="195"/>
      <c r="D4" s="195"/>
    </row>
    <row r="5" spans="1:5" ht="15.75" x14ac:dyDescent="0.2">
      <c r="A5" s="1317" t="s">
        <v>45</v>
      </c>
      <c r="B5" s="1317"/>
      <c r="C5" s="1317"/>
      <c r="D5" s="1317"/>
    </row>
    <row r="6" spans="1:5" ht="12.75" thickBot="1" x14ac:dyDescent="0.25">
      <c r="C6" s="234"/>
      <c r="D6" s="235" t="s">
        <v>46</v>
      </c>
    </row>
    <row r="7" spans="1:5" ht="18" customHeight="1" thickBot="1" x14ac:dyDescent="0.25">
      <c r="A7" s="749" t="s">
        <v>283</v>
      </c>
      <c r="B7" s="750" t="s">
        <v>905</v>
      </c>
      <c r="C7" s="750" t="s">
        <v>906</v>
      </c>
      <c r="D7" s="751" t="s">
        <v>48</v>
      </c>
    </row>
    <row r="8" spans="1:5" ht="16.5" customHeight="1" x14ac:dyDescent="0.2">
      <c r="A8" s="744" t="s">
        <v>773</v>
      </c>
      <c r="B8" s="198">
        <v>18000</v>
      </c>
      <c r="C8" s="198">
        <v>18000</v>
      </c>
      <c r="D8" s="745">
        <v>0</v>
      </c>
    </row>
    <row r="9" spans="1:5" ht="15.75" customHeight="1" thickBot="1" x14ac:dyDescent="0.25">
      <c r="A9" s="746" t="s">
        <v>170</v>
      </c>
      <c r="B9" s="747">
        <f>SUM(B8:B8)</f>
        <v>18000</v>
      </c>
      <c r="C9" s="747">
        <f>SUM(C8:C8)</f>
        <v>18000</v>
      </c>
      <c r="D9" s="748">
        <f>SUM(D8:D8)</f>
        <v>0</v>
      </c>
    </row>
    <row r="10" spans="1:5" x14ac:dyDescent="0.2">
      <c r="A10" s="196"/>
      <c r="B10" s="197"/>
      <c r="C10" s="197"/>
      <c r="D10" s="196"/>
    </row>
    <row r="12" spans="1:5" x14ac:dyDescent="0.2">
      <c r="A12" s="299"/>
    </row>
    <row r="15" spans="1:5" x14ac:dyDescent="0.2">
      <c r="E15" s="17"/>
    </row>
  </sheetData>
  <mergeCells count="2">
    <mergeCell ref="A5:D5"/>
    <mergeCell ref="A3:D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O109"/>
  <sheetViews>
    <sheetView topLeftCell="A90" zoomScaleNormal="100" workbookViewId="0">
      <selection activeCell="I98" sqref="I98"/>
    </sheetView>
  </sheetViews>
  <sheetFormatPr defaultColWidth="9.140625" defaultRowHeight="12.75" x14ac:dyDescent="0.2"/>
  <cols>
    <col min="1" max="1" width="4.7109375" style="659" customWidth="1"/>
    <col min="2" max="2" width="7.28515625" style="84" customWidth="1"/>
    <col min="3" max="3" width="36.42578125" style="84" bestFit="1" customWidth="1"/>
    <col min="4" max="5" width="14.7109375" style="84" customWidth="1"/>
    <col min="6" max="6" width="13.5703125" style="84" customWidth="1"/>
    <col min="7" max="7" width="9.140625" style="84"/>
    <col min="8" max="8" width="12.42578125" style="84" customWidth="1"/>
    <col min="9" max="9" width="7.42578125" style="84" customWidth="1"/>
    <col min="10" max="10" width="13.28515625" style="84" customWidth="1"/>
    <col min="11" max="11" width="13.7109375" style="84" customWidth="1"/>
    <col min="12" max="12" width="12.85546875" style="84" customWidth="1"/>
    <col min="13" max="13" width="12.140625" style="84" customWidth="1"/>
    <col min="14" max="15" width="10.140625" style="84" bestFit="1" customWidth="1"/>
    <col min="16" max="16384" width="9.140625" style="84"/>
  </cols>
  <sheetData>
    <row r="1" spans="1:14" x14ac:dyDescent="0.2">
      <c r="E1" s="1319" t="s">
        <v>928</v>
      </c>
      <c r="F1" s="1319"/>
    </row>
    <row r="2" spans="1:14" ht="31.5" customHeight="1" x14ac:dyDescent="0.2">
      <c r="A2" s="1320" t="s">
        <v>919</v>
      </c>
      <c r="B2" s="1320"/>
      <c r="C2" s="1320"/>
      <c r="D2" s="1320"/>
      <c r="E2" s="1320"/>
      <c r="F2" s="1320"/>
      <c r="G2" s="623"/>
      <c r="H2" s="623"/>
      <c r="I2" s="623"/>
      <c r="J2" s="623"/>
      <c r="K2" s="623"/>
      <c r="L2" s="623"/>
    </row>
    <row r="3" spans="1:14" ht="12.75" customHeight="1" x14ac:dyDescent="0.2">
      <c r="A3" s="531"/>
      <c r="B3" s="531"/>
      <c r="C3" s="531"/>
      <c r="D3" s="531"/>
      <c r="E3" s="531"/>
      <c r="F3" s="531"/>
      <c r="G3" s="623"/>
      <c r="H3" s="623"/>
      <c r="I3" s="623"/>
      <c r="J3" s="623"/>
      <c r="K3" s="623"/>
      <c r="L3" s="623"/>
    </row>
    <row r="4" spans="1:14" ht="12.75" customHeight="1" x14ac:dyDescent="0.25">
      <c r="A4" s="649"/>
      <c r="B4" s="85"/>
      <c r="C4" s="85"/>
      <c r="D4" s="85"/>
      <c r="E4" s="85"/>
      <c r="F4" s="85"/>
    </row>
    <row r="5" spans="1:14" x14ac:dyDescent="0.2">
      <c r="A5" s="1318" t="s">
        <v>476</v>
      </c>
      <c r="B5" s="1318"/>
      <c r="C5" s="1318"/>
      <c r="D5" s="1318"/>
      <c r="E5" s="1318"/>
      <c r="F5" s="1318"/>
    </row>
    <row r="6" spans="1:14" ht="13.5" thickBot="1" x14ac:dyDescent="0.25">
      <c r="A6" s="650"/>
      <c r="B6" s="86"/>
      <c r="C6" s="86"/>
      <c r="D6" s="86"/>
      <c r="E6" s="86"/>
      <c r="F6" s="86"/>
      <c r="H6" s="8"/>
      <c r="I6" s="8"/>
      <c r="J6" s="8"/>
      <c r="K6" s="8"/>
      <c r="L6" s="8"/>
      <c r="M6" s="8"/>
    </row>
    <row r="7" spans="1:14" ht="13.5" thickBot="1" x14ac:dyDescent="0.25">
      <c r="A7" s="660" t="s">
        <v>845</v>
      </c>
      <c r="B7" s="621" t="s">
        <v>846</v>
      </c>
      <c r="C7" s="1" t="s">
        <v>479</v>
      </c>
      <c r="D7" s="1" t="s">
        <v>1410</v>
      </c>
      <c r="E7" s="1" t="s">
        <v>1411</v>
      </c>
      <c r="F7" s="2" t="s">
        <v>482</v>
      </c>
    </row>
    <row r="8" spans="1:14" ht="13.5" thickBot="1" x14ac:dyDescent="0.25">
      <c r="A8" s="651">
        <v>1</v>
      </c>
      <c r="B8" s="622" t="s">
        <v>483</v>
      </c>
      <c r="C8" s="27" t="s">
        <v>847</v>
      </c>
      <c r="D8" s="312">
        <v>450000</v>
      </c>
      <c r="E8" s="312">
        <v>450000</v>
      </c>
      <c r="F8" s="323">
        <v>0</v>
      </c>
    </row>
    <row r="9" spans="1:14" ht="13.5" thickBot="1" x14ac:dyDescent="0.25">
      <c r="A9" s="652">
        <v>304</v>
      </c>
      <c r="B9" s="1321" t="s">
        <v>484</v>
      </c>
      <c r="C9" s="1322"/>
      <c r="D9" s="635">
        <f>SUM(D8)</f>
        <v>450000</v>
      </c>
      <c r="E9" s="635">
        <f>SUM(E8)</f>
        <v>450000</v>
      </c>
      <c r="F9" s="641">
        <f>SUM(F8)</f>
        <v>0</v>
      </c>
      <c r="N9" s="636"/>
    </row>
    <row r="10" spans="1:14" x14ac:dyDescent="0.2">
      <c r="A10" s="653"/>
      <c r="B10" s="96"/>
      <c r="C10" s="96"/>
      <c r="D10" s="97"/>
      <c r="E10" s="97"/>
      <c r="F10" s="97"/>
    </row>
    <row r="11" spans="1:14" x14ac:dyDescent="0.2">
      <c r="A11" s="653"/>
      <c r="B11" s="96"/>
      <c r="C11" s="96"/>
      <c r="D11" s="97"/>
      <c r="E11" s="97"/>
      <c r="F11" s="97"/>
    </row>
    <row r="12" spans="1:14" x14ac:dyDescent="0.2">
      <c r="A12" s="1318" t="s">
        <v>485</v>
      </c>
      <c r="B12" s="1318"/>
      <c r="C12" s="1318"/>
      <c r="D12" s="1318"/>
      <c r="E12" s="1318"/>
      <c r="F12" s="1318"/>
    </row>
    <row r="13" spans="1:14" ht="13.5" thickBot="1" x14ac:dyDescent="0.25">
      <c r="A13" s="650"/>
      <c r="B13" s="86"/>
      <c r="C13" s="86"/>
      <c r="D13" s="86"/>
      <c r="E13" s="86"/>
      <c r="F13" s="86"/>
      <c r="H13" s="8"/>
      <c r="I13" s="8"/>
      <c r="J13" s="8"/>
      <c r="K13" s="8"/>
      <c r="L13" s="8"/>
      <c r="M13" s="8"/>
    </row>
    <row r="14" spans="1:14" ht="13.5" thickBot="1" x14ac:dyDescent="0.25">
      <c r="A14" s="660" t="s">
        <v>845</v>
      </c>
      <c r="B14" s="621" t="s">
        <v>846</v>
      </c>
      <c r="C14" s="1" t="s">
        <v>479</v>
      </c>
      <c r="D14" s="1" t="s">
        <v>1410</v>
      </c>
      <c r="E14" s="1" t="s">
        <v>1411</v>
      </c>
      <c r="F14" s="2" t="s">
        <v>482</v>
      </c>
    </row>
    <row r="15" spans="1:14" x14ac:dyDescent="0.2">
      <c r="A15" s="630">
        <v>1</v>
      </c>
      <c r="B15" s="25">
        <v>13015</v>
      </c>
      <c r="C15" s="314" t="s">
        <v>848</v>
      </c>
      <c r="D15" s="315">
        <v>853624</v>
      </c>
      <c r="E15" s="766">
        <v>853624</v>
      </c>
      <c r="F15" s="324">
        <v>0</v>
      </c>
    </row>
    <row r="16" spans="1:14" x14ac:dyDescent="0.2">
      <c r="A16" s="628">
        <v>2</v>
      </c>
      <c r="B16" s="9">
        <v>13305</v>
      </c>
      <c r="C16" s="113" t="s">
        <v>849</v>
      </c>
      <c r="D16" s="316">
        <v>1028066185</v>
      </c>
      <c r="E16" s="767">
        <v>1025268474.71</v>
      </c>
      <c r="F16" s="322">
        <v>2797710.2899999619</v>
      </c>
    </row>
    <row r="17" spans="1:9" x14ac:dyDescent="0.2">
      <c r="A17" s="628">
        <v>3</v>
      </c>
      <c r="B17" s="9">
        <v>13307</v>
      </c>
      <c r="C17" s="113" t="s">
        <v>850</v>
      </c>
      <c r="D17" s="316">
        <v>8200000</v>
      </c>
      <c r="E17" s="316">
        <v>7896240</v>
      </c>
      <c r="F17" s="322">
        <v>303760</v>
      </c>
    </row>
    <row r="18" spans="1:9" ht="13.5" thickBot="1" x14ac:dyDescent="0.25">
      <c r="A18" s="651">
        <v>4</v>
      </c>
      <c r="B18" s="26">
        <v>13351</v>
      </c>
      <c r="C18" s="624" t="s">
        <v>851</v>
      </c>
      <c r="D18" s="625">
        <v>565000</v>
      </c>
      <c r="E18" s="625">
        <v>565000</v>
      </c>
      <c r="F18" s="325">
        <v>0</v>
      </c>
    </row>
    <row r="19" spans="1:9" ht="13.5" thickBot="1" x14ac:dyDescent="0.25">
      <c r="A19" s="652">
        <v>313</v>
      </c>
      <c r="B19" s="1321" t="s">
        <v>486</v>
      </c>
      <c r="C19" s="1322"/>
      <c r="D19" s="634">
        <f>SUM(D15:D18)</f>
        <v>1037684809</v>
      </c>
      <c r="E19" s="634">
        <f>SUM(E15:E18)</f>
        <v>1034583338.71</v>
      </c>
      <c r="F19" s="637">
        <f>SUM(F15:F18)</f>
        <v>3101470.2899999619</v>
      </c>
    </row>
    <row r="20" spans="1:9" x14ac:dyDescent="0.2">
      <c r="A20" s="653"/>
      <c r="B20" s="96"/>
      <c r="C20" s="96"/>
      <c r="D20" s="97"/>
      <c r="E20" s="97"/>
      <c r="F20" s="97"/>
      <c r="I20" s="318"/>
    </row>
    <row r="21" spans="1:9" x14ac:dyDescent="0.2">
      <c r="A21" s="653"/>
      <c r="B21" s="96"/>
      <c r="C21" s="96"/>
      <c r="D21" s="97"/>
      <c r="E21" s="97"/>
      <c r="F21" s="97"/>
    </row>
    <row r="22" spans="1:9" x14ac:dyDescent="0.2">
      <c r="A22" s="1318" t="s">
        <v>854</v>
      </c>
      <c r="B22" s="1318"/>
      <c r="C22" s="1318"/>
      <c r="D22" s="1318"/>
      <c r="E22" s="1318"/>
      <c r="F22" s="1318"/>
    </row>
    <row r="23" spans="1:9" ht="13.5" thickBot="1" x14ac:dyDescent="0.25">
      <c r="A23" s="657"/>
      <c r="B23" s="94"/>
      <c r="C23" s="94"/>
      <c r="D23" s="94"/>
      <c r="E23" s="94"/>
      <c r="F23" s="94"/>
    </row>
    <row r="24" spans="1:9" ht="13.5" thickBot="1" x14ac:dyDescent="0.25">
      <c r="A24" s="660" t="s">
        <v>845</v>
      </c>
      <c r="B24" s="621" t="s">
        <v>846</v>
      </c>
      <c r="C24" s="1" t="s">
        <v>479</v>
      </c>
      <c r="D24" s="1" t="s">
        <v>1410</v>
      </c>
      <c r="E24" s="1" t="s">
        <v>1411</v>
      </c>
      <c r="F24" s="2" t="s">
        <v>482</v>
      </c>
    </row>
    <row r="25" spans="1:9" x14ac:dyDescent="0.2">
      <c r="A25" s="630">
        <v>1</v>
      </c>
      <c r="B25" s="25">
        <v>15065</v>
      </c>
      <c r="C25" s="314" t="s">
        <v>852</v>
      </c>
      <c r="D25" s="315">
        <v>873165</v>
      </c>
      <c r="E25" s="315">
        <v>873165</v>
      </c>
      <c r="F25" s="324">
        <v>0</v>
      </c>
    </row>
    <row r="26" spans="1:9" ht="13.5" thickBot="1" x14ac:dyDescent="0.25">
      <c r="A26" s="632">
        <v>2</v>
      </c>
      <c r="B26" s="29">
        <v>15091</v>
      </c>
      <c r="C26" s="626" t="s">
        <v>853</v>
      </c>
      <c r="D26" s="320">
        <v>158068</v>
      </c>
      <c r="E26" s="320">
        <v>158068</v>
      </c>
      <c r="F26" s="327">
        <v>0</v>
      </c>
    </row>
    <row r="27" spans="1:9" ht="13.5" thickBot="1" x14ac:dyDescent="0.25">
      <c r="A27" s="652">
        <v>315</v>
      </c>
      <c r="B27" s="1321" t="s">
        <v>171</v>
      </c>
      <c r="C27" s="1322"/>
      <c r="D27" s="634">
        <f>SUM(D25:D26)</f>
        <v>1031233</v>
      </c>
      <c r="E27" s="634">
        <f>SUM(E25:E26)</f>
        <v>1031233</v>
      </c>
      <c r="F27" s="637">
        <f>SUM(F26:F26)</f>
        <v>0</v>
      </c>
    </row>
    <row r="28" spans="1:9" x14ac:dyDescent="0.2">
      <c r="A28" s="657"/>
      <c r="B28" s="94"/>
      <c r="C28" s="94"/>
      <c r="D28" s="94"/>
      <c r="E28" s="94"/>
      <c r="F28" s="94"/>
    </row>
    <row r="29" spans="1:9" x14ac:dyDescent="0.2">
      <c r="A29" s="657"/>
      <c r="B29" s="94"/>
      <c r="C29" s="94"/>
      <c r="D29" s="94"/>
      <c r="E29" s="94"/>
      <c r="F29" s="94"/>
    </row>
    <row r="30" spans="1:9" x14ac:dyDescent="0.2">
      <c r="A30" s="1318" t="s">
        <v>487</v>
      </c>
      <c r="B30" s="1318"/>
      <c r="C30" s="1318"/>
      <c r="D30" s="1318"/>
      <c r="E30" s="1318"/>
      <c r="F30" s="1318"/>
    </row>
    <row r="31" spans="1:9" ht="13.5" thickBot="1" x14ac:dyDescent="0.25">
      <c r="A31" s="650"/>
      <c r="B31" s="86"/>
      <c r="C31" s="86"/>
      <c r="D31" s="86"/>
      <c r="E31" s="86"/>
      <c r="F31" s="86"/>
    </row>
    <row r="32" spans="1:9" ht="13.5" thickBot="1" x14ac:dyDescent="0.25">
      <c r="A32" s="660" t="s">
        <v>845</v>
      </c>
      <c r="B32" s="621" t="s">
        <v>846</v>
      </c>
      <c r="C32" s="1" t="s">
        <v>479</v>
      </c>
      <c r="D32" s="1" t="s">
        <v>1410</v>
      </c>
      <c r="E32" s="1" t="s">
        <v>1411</v>
      </c>
      <c r="F32" s="2" t="s">
        <v>482</v>
      </c>
    </row>
    <row r="33" spans="1:15" ht="13.5" customHeight="1" thickBot="1" x14ac:dyDescent="0.25">
      <c r="A33" s="654">
        <v>1</v>
      </c>
      <c r="B33" s="28">
        <v>27355</v>
      </c>
      <c r="C33" s="627" t="s">
        <v>855</v>
      </c>
      <c r="D33" s="317">
        <v>132779685</v>
      </c>
      <c r="E33" s="317">
        <f>D33-F33</f>
        <v>132779685</v>
      </c>
      <c r="F33" s="326">
        <v>0</v>
      </c>
    </row>
    <row r="34" spans="1:15" ht="13.5" thickBot="1" x14ac:dyDescent="0.25">
      <c r="A34" s="652">
        <v>327</v>
      </c>
      <c r="B34" s="1321" t="s">
        <v>488</v>
      </c>
      <c r="C34" s="1322"/>
      <c r="D34" s="634">
        <f>SUM(D33:D33)</f>
        <v>132779685</v>
      </c>
      <c r="E34" s="634">
        <f>SUM(E33:E33)</f>
        <v>132779685</v>
      </c>
      <c r="F34" s="637">
        <f>SUM(F33:F33)</f>
        <v>0</v>
      </c>
    </row>
    <row r="35" spans="1:15" x14ac:dyDescent="0.2">
      <c r="A35" s="657"/>
      <c r="B35" s="94"/>
      <c r="C35" s="94"/>
      <c r="D35" s="94"/>
      <c r="E35" s="94"/>
      <c r="F35" s="94"/>
    </row>
    <row r="36" spans="1:15" x14ac:dyDescent="0.2">
      <c r="A36" s="657"/>
      <c r="B36" s="94"/>
      <c r="C36" s="94"/>
      <c r="D36" s="94"/>
      <c r="E36" s="94"/>
      <c r="F36" s="94"/>
    </row>
    <row r="37" spans="1:15" x14ac:dyDescent="0.2">
      <c r="A37" s="1318" t="s">
        <v>489</v>
      </c>
      <c r="B37" s="1318"/>
      <c r="C37" s="1318"/>
      <c r="D37" s="1318"/>
      <c r="E37" s="1318"/>
      <c r="F37" s="1318"/>
    </row>
    <row r="38" spans="1:15" ht="13.5" customHeight="1" thickBot="1" x14ac:dyDescent="0.25">
      <c r="A38" s="655"/>
      <c r="B38" s="99"/>
      <c r="C38" s="99"/>
      <c r="D38" s="99"/>
      <c r="E38" s="99"/>
      <c r="F38" s="99"/>
    </row>
    <row r="39" spans="1:15" ht="13.5" thickBot="1" x14ac:dyDescent="0.25">
      <c r="A39" s="660" t="s">
        <v>845</v>
      </c>
      <c r="B39" s="621" t="s">
        <v>846</v>
      </c>
      <c r="C39" s="1" t="s">
        <v>479</v>
      </c>
      <c r="D39" s="1" t="s">
        <v>1410</v>
      </c>
      <c r="E39" s="1" t="s">
        <v>1411</v>
      </c>
      <c r="F39" s="2" t="s">
        <v>482</v>
      </c>
      <c r="H39" s="629"/>
      <c r="J39" s="318"/>
    </row>
    <row r="40" spans="1:15" x14ac:dyDescent="0.2">
      <c r="A40" s="630">
        <v>1</v>
      </c>
      <c r="B40" s="493">
        <v>33086</v>
      </c>
      <c r="C40" s="496" t="s">
        <v>856</v>
      </c>
      <c r="D40" s="315">
        <v>18602400</v>
      </c>
      <c r="E40" s="315">
        <v>14407980</v>
      </c>
      <c r="F40" s="324">
        <v>4194420</v>
      </c>
      <c r="H40" s="629"/>
    </row>
    <row r="41" spans="1:15" x14ac:dyDescent="0.2">
      <c r="A41" s="628">
        <v>2</v>
      </c>
      <c r="B41" s="236">
        <v>33087</v>
      </c>
      <c r="C41" s="631" t="s">
        <v>857</v>
      </c>
      <c r="D41" s="316">
        <v>25989000</v>
      </c>
      <c r="E41" s="316">
        <v>25755027.09</v>
      </c>
      <c r="F41" s="322">
        <v>233972.91</v>
      </c>
      <c r="H41" s="629"/>
    </row>
    <row r="42" spans="1:15" ht="12.75" customHeight="1" x14ac:dyDescent="0.2">
      <c r="A42" s="628">
        <v>3</v>
      </c>
      <c r="B42" s="236">
        <v>33088</v>
      </c>
      <c r="C42" s="631" t="s">
        <v>858</v>
      </c>
      <c r="D42" s="316">
        <v>22592000</v>
      </c>
      <c r="E42" s="316">
        <v>21810129.359999999</v>
      </c>
      <c r="F42" s="322">
        <v>781870.64</v>
      </c>
      <c r="H42" s="629"/>
      <c r="O42" s="629"/>
    </row>
    <row r="43" spans="1:15" x14ac:dyDescent="0.2">
      <c r="A43" s="628">
        <v>4</v>
      </c>
      <c r="B43" s="236">
        <v>33122</v>
      </c>
      <c r="C43" s="319" t="s">
        <v>1056</v>
      </c>
      <c r="D43" s="316">
        <v>256800</v>
      </c>
      <c r="E43" s="316">
        <v>249000</v>
      </c>
      <c r="F43" s="322">
        <v>7800</v>
      </c>
      <c r="H43" s="629"/>
    </row>
    <row r="44" spans="1:15" ht="12.75" customHeight="1" x14ac:dyDescent="0.2">
      <c r="A44" s="628">
        <v>5</v>
      </c>
      <c r="B44" s="236">
        <v>33155</v>
      </c>
      <c r="C44" s="113" t="s">
        <v>859</v>
      </c>
      <c r="D44" s="316">
        <v>341685612</v>
      </c>
      <c r="E44" s="316">
        <v>341665494</v>
      </c>
      <c r="F44" s="322">
        <v>20118</v>
      </c>
      <c r="H44" s="629"/>
    </row>
    <row r="45" spans="1:15" x14ac:dyDescent="0.2">
      <c r="A45" s="628">
        <v>6</v>
      </c>
      <c r="B45" s="236">
        <v>33166</v>
      </c>
      <c r="C45" s="319" t="s">
        <v>490</v>
      </c>
      <c r="D45" s="316">
        <v>638120</v>
      </c>
      <c r="E45" s="316">
        <v>638120</v>
      </c>
      <c r="F45" s="322">
        <v>0</v>
      </c>
      <c r="H45" s="629"/>
      <c r="N45" s="629"/>
    </row>
    <row r="46" spans="1:15" x14ac:dyDescent="0.2">
      <c r="A46" s="628">
        <v>7</v>
      </c>
      <c r="B46" s="236">
        <v>33351</v>
      </c>
      <c r="C46" s="319" t="s">
        <v>1024</v>
      </c>
      <c r="D46" s="316">
        <v>564912</v>
      </c>
      <c r="E46" s="316">
        <v>564912</v>
      </c>
      <c r="F46" s="322">
        <v>0</v>
      </c>
      <c r="H46" s="629"/>
      <c r="N46" s="629"/>
    </row>
    <row r="47" spans="1:15" x14ac:dyDescent="0.2">
      <c r="A47" s="628">
        <v>8</v>
      </c>
      <c r="B47" s="236">
        <v>33352</v>
      </c>
      <c r="C47" s="319" t="s">
        <v>1025</v>
      </c>
      <c r="D47" s="316">
        <v>21327765</v>
      </c>
      <c r="E47" s="316">
        <v>14831322.91</v>
      </c>
      <c r="F47" s="322">
        <v>6496442.0899999999</v>
      </c>
      <c r="H47" s="629"/>
      <c r="N47" s="629"/>
    </row>
    <row r="48" spans="1:15" x14ac:dyDescent="0.2">
      <c r="A48" s="628">
        <v>9</v>
      </c>
      <c r="B48" s="236">
        <v>33353</v>
      </c>
      <c r="C48" s="494" t="s">
        <v>491</v>
      </c>
      <c r="D48" s="316">
        <v>7858788238</v>
      </c>
      <c r="E48" s="316">
        <v>7801497849.4300003</v>
      </c>
      <c r="F48" s="322">
        <v>57290388.57</v>
      </c>
      <c r="H48" s="629"/>
      <c r="N48" s="629"/>
    </row>
    <row r="49" spans="1:13" ht="13.5" thickBot="1" x14ac:dyDescent="0.25">
      <c r="A49" s="632">
        <v>10</v>
      </c>
      <c r="B49" s="495">
        <v>33354</v>
      </c>
      <c r="C49" s="626" t="s">
        <v>860</v>
      </c>
      <c r="D49" s="320">
        <v>1661539</v>
      </c>
      <c r="E49" s="320">
        <v>1661539</v>
      </c>
      <c r="F49" s="327">
        <v>0</v>
      </c>
      <c r="H49" s="629"/>
    </row>
    <row r="50" spans="1:13" ht="13.5" thickBot="1" x14ac:dyDescent="0.25">
      <c r="A50" s="652">
        <v>333</v>
      </c>
      <c r="B50" s="1321" t="s">
        <v>492</v>
      </c>
      <c r="C50" s="1322"/>
      <c r="D50" s="633">
        <f>SUM(D40:D49)</f>
        <v>8292106386</v>
      </c>
      <c r="E50" s="633">
        <f>SUM(E40:E49)</f>
        <v>8223081373.79</v>
      </c>
      <c r="F50" s="642">
        <f>SUM(F40:F49)</f>
        <v>69025012.210000008</v>
      </c>
      <c r="H50" s="629"/>
    </row>
    <row r="51" spans="1:13" x14ac:dyDescent="0.2">
      <c r="A51" s="1323" t="s">
        <v>493</v>
      </c>
      <c r="B51" s="1323"/>
      <c r="C51" s="1323"/>
      <c r="D51" s="1323"/>
      <c r="E51" s="1323"/>
      <c r="F51" s="1323"/>
    </row>
    <row r="52" spans="1:13" ht="18" customHeight="1" x14ac:dyDescent="0.2">
      <c r="A52" s="1324"/>
      <c r="B52" s="1324"/>
      <c r="C52" s="1324"/>
      <c r="D52" s="1324"/>
      <c r="E52" s="1324"/>
      <c r="F52" s="1324"/>
    </row>
    <row r="53" spans="1:13" ht="18" customHeight="1" x14ac:dyDescent="0.2">
      <c r="A53" s="906"/>
      <c r="B53" s="906"/>
      <c r="C53" s="906"/>
      <c r="D53" s="906"/>
      <c r="E53" s="906"/>
      <c r="F53" s="906"/>
    </row>
    <row r="54" spans="1:13" ht="18" customHeight="1" x14ac:dyDescent="0.2">
      <c r="A54" s="906"/>
      <c r="B54" s="906"/>
      <c r="C54" s="906"/>
      <c r="D54" s="906"/>
      <c r="E54" s="906"/>
      <c r="F54" s="906"/>
    </row>
    <row r="55" spans="1:13" ht="18" customHeight="1" x14ac:dyDescent="0.2">
      <c r="A55" s="906"/>
      <c r="B55" s="906"/>
      <c r="C55" s="906"/>
      <c r="D55" s="906"/>
      <c r="E55" s="906"/>
      <c r="F55" s="906"/>
    </row>
    <row r="56" spans="1:13" ht="18" customHeight="1" x14ac:dyDescent="0.2">
      <c r="A56" s="906"/>
      <c r="B56" s="906"/>
      <c r="C56" s="906"/>
      <c r="D56" s="906"/>
      <c r="E56" s="906"/>
      <c r="F56" s="906"/>
    </row>
    <row r="57" spans="1:13" x14ac:dyDescent="0.2">
      <c r="E57" s="1319" t="s">
        <v>929</v>
      </c>
      <c r="F57" s="1319"/>
    </row>
    <row r="58" spans="1:13" ht="31.5" customHeight="1" x14ac:dyDescent="0.2">
      <c r="A58" s="1320" t="s">
        <v>1409</v>
      </c>
      <c r="B58" s="1320"/>
      <c r="C58" s="1320"/>
      <c r="D58" s="1320"/>
      <c r="E58" s="1320"/>
      <c r="F58" s="1320"/>
    </row>
    <row r="59" spans="1:13" ht="12.75" customHeight="1" x14ac:dyDescent="0.2">
      <c r="A59" s="531"/>
      <c r="B59" s="531"/>
      <c r="C59" s="531"/>
      <c r="D59" s="531"/>
      <c r="E59" s="531"/>
      <c r="F59" s="531"/>
    </row>
    <row r="60" spans="1:13" x14ac:dyDescent="0.2">
      <c r="A60" s="661"/>
      <c r="B60" s="98"/>
      <c r="C60" s="98"/>
      <c r="D60" s="98"/>
      <c r="E60" s="98"/>
      <c r="F60" s="98"/>
    </row>
    <row r="61" spans="1:13" x14ac:dyDescent="0.2">
      <c r="A61" s="1318" t="s">
        <v>494</v>
      </c>
      <c r="B61" s="1318"/>
      <c r="C61" s="1318"/>
      <c r="D61" s="1318"/>
      <c r="E61" s="1318"/>
      <c r="F61" s="1318"/>
    </row>
    <row r="62" spans="1:13" ht="13.5" customHeight="1" thickBot="1" x14ac:dyDescent="0.25">
      <c r="A62" s="650"/>
      <c r="B62" s="86"/>
      <c r="C62" s="86"/>
      <c r="D62" s="86"/>
      <c r="E62" s="86"/>
      <c r="F62" s="86"/>
      <c r="H62" s="8"/>
      <c r="I62" s="8"/>
      <c r="J62" s="8"/>
      <c r="K62" s="8"/>
      <c r="L62" s="8"/>
      <c r="M62" s="8"/>
    </row>
    <row r="63" spans="1:13" ht="13.5" thickBot="1" x14ac:dyDescent="0.25">
      <c r="A63" s="660" t="s">
        <v>845</v>
      </c>
      <c r="B63" s="621" t="s">
        <v>846</v>
      </c>
      <c r="C63" s="1" t="s">
        <v>479</v>
      </c>
      <c r="D63" s="1" t="s">
        <v>1410</v>
      </c>
      <c r="E63" s="1" t="s">
        <v>1411</v>
      </c>
      <c r="F63" s="2" t="s">
        <v>482</v>
      </c>
    </row>
    <row r="64" spans="1:13" x14ac:dyDescent="0.2">
      <c r="A64" s="656">
        <v>1</v>
      </c>
      <c r="B64" s="9">
        <v>34019</v>
      </c>
      <c r="C64" s="113" t="s">
        <v>1026</v>
      </c>
      <c r="D64" s="313">
        <v>70000</v>
      </c>
      <c r="E64" s="313">
        <v>70000</v>
      </c>
      <c r="F64" s="323">
        <v>0</v>
      </c>
    </row>
    <row r="65" spans="1:6" x14ac:dyDescent="0.2">
      <c r="A65" s="656">
        <v>2</v>
      </c>
      <c r="B65" s="9">
        <v>34021</v>
      </c>
      <c r="C65" s="113" t="s">
        <v>1027</v>
      </c>
      <c r="D65" s="313">
        <v>1031000</v>
      </c>
      <c r="E65" s="313">
        <v>1031000</v>
      </c>
      <c r="F65" s="323">
        <v>0</v>
      </c>
    </row>
    <row r="66" spans="1:6" x14ac:dyDescent="0.2">
      <c r="A66" s="628">
        <v>3</v>
      </c>
      <c r="B66" s="9">
        <v>34031</v>
      </c>
      <c r="C66" s="113" t="s">
        <v>1028</v>
      </c>
      <c r="D66" s="316">
        <v>209000</v>
      </c>
      <c r="E66" s="316">
        <v>209000</v>
      </c>
      <c r="F66" s="322">
        <v>0</v>
      </c>
    </row>
    <row r="67" spans="1:6" x14ac:dyDescent="0.2">
      <c r="A67" s="628">
        <v>4</v>
      </c>
      <c r="B67" s="9">
        <v>34033</v>
      </c>
      <c r="C67" s="113" t="s">
        <v>1029</v>
      </c>
      <c r="D67" s="316">
        <v>708480</v>
      </c>
      <c r="E67" s="316">
        <v>708480</v>
      </c>
      <c r="F67" s="322">
        <v>0</v>
      </c>
    </row>
    <row r="68" spans="1:6" x14ac:dyDescent="0.2">
      <c r="A68" s="628">
        <v>5</v>
      </c>
      <c r="B68" s="9">
        <v>34053</v>
      </c>
      <c r="C68" s="113" t="s">
        <v>1030</v>
      </c>
      <c r="D68" s="316">
        <v>112000</v>
      </c>
      <c r="E68" s="316">
        <v>112000</v>
      </c>
      <c r="F68" s="322">
        <v>0</v>
      </c>
    </row>
    <row r="69" spans="1:6" x14ac:dyDescent="0.2">
      <c r="A69" s="628">
        <v>6</v>
      </c>
      <c r="B69" s="9">
        <v>34070</v>
      </c>
      <c r="C69" s="113" t="s">
        <v>495</v>
      </c>
      <c r="D69" s="316">
        <v>379000</v>
      </c>
      <c r="E69" s="316">
        <v>379000</v>
      </c>
      <c r="F69" s="322">
        <v>0</v>
      </c>
    </row>
    <row r="70" spans="1:6" x14ac:dyDescent="0.2">
      <c r="A70" s="628">
        <v>7</v>
      </c>
      <c r="B70" s="9">
        <v>34070</v>
      </c>
      <c r="C70" s="113" t="s">
        <v>1031</v>
      </c>
      <c r="D70" s="316">
        <v>890000</v>
      </c>
      <c r="E70" s="316">
        <v>890000</v>
      </c>
      <c r="F70" s="322">
        <v>0</v>
      </c>
    </row>
    <row r="71" spans="1:6" x14ac:dyDescent="0.2">
      <c r="A71" s="628">
        <v>8</v>
      </c>
      <c r="B71" s="9">
        <v>34505</v>
      </c>
      <c r="C71" s="113" t="s">
        <v>1032</v>
      </c>
      <c r="D71" s="316">
        <v>188000</v>
      </c>
      <c r="E71" s="316">
        <v>188000</v>
      </c>
      <c r="F71" s="322">
        <v>0</v>
      </c>
    </row>
    <row r="72" spans="1:6" ht="13.5" thickBot="1" x14ac:dyDescent="0.25">
      <c r="A72" s="628">
        <v>9</v>
      </c>
      <c r="B72" s="26">
        <v>34544</v>
      </c>
      <c r="C72" s="624" t="s">
        <v>1033</v>
      </c>
      <c r="D72" s="316">
        <v>507000</v>
      </c>
      <c r="E72" s="316">
        <v>507000</v>
      </c>
      <c r="F72" s="322">
        <v>0</v>
      </c>
    </row>
    <row r="73" spans="1:6" ht="13.5" thickBot="1" x14ac:dyDescent="0.25">
      <c r="A73" s="652">
        <v>334</v>
      </c>
      <c r="B73" s="1321" t="s">
        <v>496</v>
      </c>
      <c r="C73" s="1322"/>
      <c r="D73" s="317">
        <f>SUM(D64:D72)</f>
        <v>4094480</v>
      </c>
      <c r="E73" s="317">
        <f>SUM(E64:E72)</f>
        <v>4094480</v>
      </c>
      <c r="F73" s="326">
        <f>SUM(F64:F72)</f>
        <v>0</v>
      </c>
    </row>
    <row r="74" spans="1:6" x14ac:dyDescent="0.2">
      <c r="A74" s="657"/>
      <c r="B74" s="639"/>
      <c r="C74" s="94"/>
      <c r="D74" s="640"/>
      <c r="E74" s="640"/>
      <c r="F74" s="640"/>
    </row>
    <row r="75" spans="1:6" x14ac:dyDescent="0.2">
      <c r="A75" s="657"/>
      <c r="B75" s="639"/>
      <c r="C75" s="94"/>
      <c r="D75" s="640"/>
      <c r="E75" s="640"/>
      <c r="F75" s="640"/>
    </row>
    <row r="76" spans="1:6" x14ac:dyDescent="0.2">
      <c r="A76" s="1318" t="s">
        <v>497</v>
      </c>
      <c r="B76" s="1318"/>
      <c r="C76" s="1318"/>
      <c r="D76" s="1318"/>
      <c r="E76" s="1318"/>
      <c r="F76" s="1318"/>
    </row>
    <row r="77" spans="1:6" ht="13.5" customHeight="1" thickBot="1" x14ac:dyDescent="0.25">
      <c r="A77" s="650"/>
      <c r="B77" s="86"/>
      <c r="C77" s="86"/>
      <c r="D77" s="86"/>
      <c r="E77" s="86"/>
      <c r="F77" s="86"/>
    </row>
    <row r="78" spans="1:6" ht="13.5" thickBot="1" x14ac:dyDescent="0.25">
      <c r="A78" s="660" t="s">
        <v>845</v>
      </c>
      <c r="B78" s="621" t="s">
        <v>846</v>
      </c>
      <c r="C78" s="1" t="s">
        <v>479</v>
      </c>
      <c r="D78" s="1" t="s">
        <v>1410</v>
      </c>
      <c r="E78" s="1" t="s">
        <v>1411</v>
      </c>
      <c r="F78" s="2" t="s">
        <v>482</v>
      </c>
    </row>
    <row r="79" spans="1:6" s="318" customFormat="1" x14ac:dyDescent="0.2">
      <c r="A79" s="656">
        <v>1</v>
      </c>
      <c r="B79" s="18">
        <v>35018</v>
      </c>
      <c r="C79" s="638" t="s">
        <v>1034</v>
      </c>
      <c r="D79" s="313">
        <v>4375700</v>
      </c>
      <c r="E79" s="313">
        <v>4375700</v>
      </c>
      <c r="F79" s="323">
        <v>0</v>
      </c>
    </row>
    <row r="80" spans="1:6" x14ac:dyDescent="0.2">
      <c r="A80" s="656">
        <v>2</v>
      </c>
      <c r="B80" s="18">
        <v>35026</v>
      </c>
      <c r="C80" s="638" t="s">
        <v>1035</v>
      </c>
      <c r="D80" s="313">
        <v>192000</v>
      </c>
      <c r="E80" s="313">
        <v>63314</v>
      </c>
      <c r="F80" s="323">
        <v>128686</v>
      </c>
    </row>
    <row r="81" spans="1:6" ht="13.5" thickBot="1" x14ac:dyDescent="0.25">
      <c r="A81" s="656">
        <v>3</v>
      </c>
      <c r="B81" s="29">
        <v>35028</v>
      </c>
      <c r="C81" s="626" t="s">
        <v>1036</v>
      </c>
      <c r="D81" s="313">
        <v>214000</v>
      </c>
      <c r="E81" s="313">
        <f>D81-F81</f>
        <v>214000</v>
      </c>
      <c r="F81" s="323">
        <v>0</v>
      </c>
    </row>
    <row r="82" spans="1:6" ht="13.5" thickBot="1" x14ac:dyDescent="0.25">
      <c r="A82" s="652">
        <v>335</v>
      </c>
      <c r="B82" s="1321" t="s">
        <v>534</v>
      </c>
      <c r="C82" s="1322"/>
      <c r="D82" s="317">
        <f>SUM(D79:D81)</f>
        <v>4781700</v>
      </c>
      <c r="E82" s="317">
        <f>SUM(E79:E81)</f>
        <v>4653014</v>
      </c>
      <c r="F82" s="326">
        <f>SUM(F79:F81)</f>
        <v>128686</v>
      </c>
    </row>
    <row r="85" spans="1:6" x14ac:dyDescent="0.2">
      <c r="A85" s="1318" t="s">
        <v>498</v>
      </c>
      <c r="B85" s="1318"/>
      <c r="C85" s="1318"/>
      <c r="D85" s="1318"/>
      <c r="E85" s="1318"/>
      <c r="F85" s="1318"/>
    </row>
    <row r="86" spans="1:6" ht="13.5" thickBot="1" x14ac:dyDescent="0.25">
      <c r="A86" s="650"/>
      <c r="B86" s="86"/>
      <c r="C86" s="86"/>
      <c r="D86" s="86"/>
      <c r="E86" s="86"/>
      <c r="F86" s="86"/>
    </row>
    <row r="87" spans="1:6" ht="13.5" thickBot="1" x14ac:dyDescent="0.25">
      <c r="A87" s="660" t="s">
        <v>845</v>
      </c>
      <c r="B87" s="621" t="s">
        <v>846</v>
      </c>
      <c r="C87" s="1" t="s">
        <v>479</v>
      </c>
      <c r="D87" s="1" t="s">
        <v>1410</v>
      </c>
      <c r="E87" s="1" t="s">
        <v>1411</v>
      </c>
      <c r="F87" s="2" t="s">
        <v>482</v>
      </c>
    </row>
    <row r="88" spans="1:6" x14ac:dyDescent="0.2">
      <c r="A88" s="656">
        <v>1</v>
      </c>
      <c r="B88" s="18">
        <v>98008</v>
      </c>
      <c r="C88" s="638" t="s">
        <v>1037</v>
      </c>
      <c r="D88" s="313">
        <v>800000</v>
      </c>
      <c r="E88" s="313">
        <v>280205.81</v>
      </c>
      <c r="F88" s="323">
        <v>519794.19</v>
      </c>
    </row>
    <row r="89" spans="1:6" ht="13.5" thickBot="1" x14ac:dyDescent="0.25">
      <c r="A89" s="628">
        <v>2</v>
      </c>
      <c r="B89" s="9">
        <v>98074</v>
      </c>
      <c r="C89" s="113" t="s">
        <v>1038</v>
      </c>
      <c r="D89" s="316">
        <v>15000</v>
      </c>
      <c r="E89" s="316">
        <f>D89-F89</f>
        <v>15000</v>
      </c>
      <c r="F89" s="322">
        <v>0</v>
      </c>
    </row>
    <row r="90" spans="1:6" ht="13.5" thickBot="1" x14ac:dyDescent="0.25">
      <c r="A90" s="652">
        <v>398</v>
      </c>
      <c r="B90" s="1321" t="s">
        <v>499</v>
      </c>
      <c r="C90" s="1322"/>
      <c r="D90" s="634">
        <f>SUM(D88:D89)</f>
        <v>815000</v>
      </c>
      <c r="E90" s="634">
        <f>SUM(E88:E89)</f>
        <v>295205.81</v>
      </c>
      <c r="F90" s="637">
        <f>SUM(F88:F89)</f>
        <v>519794.19</v>
      </c>
    </row>
    <row r="93" spans="1:6" x14ac:dyDescent="0.2">
      <c r="A93" s="653"/>
      <c r="B93" s="96"/>
      <c r="C93" s="96"/>
      <c r="D93" s="97"/>
      <c r="E93" s="97"/>
      <c r="F93" s="97"/>
    </row>
    <row r="94" spans="1:6" x14ac:dyDescent="0.2">
      <c r="A94" s="653"/>
      <c r="B94" s="96"/>
      <c r="C94" s="96"/>
      <c r="D94" s="97"/>
      <c r="E94" s="97"/>
      <c r="F94" s="97"/>
    </row>
    <row r="95" spans="1:6" x14ac:dyDescent="0.2">
      <c r="A95" s="1318" t="s">
        <v>567</v>
      </c>
      <c r="B95" s="1318"/>
      <c r="C95" s="1318"/>
      <c r="D95" s="1318"/>
      <c r="E95" s="1318"/>
      <c r="F95" s="1318"/>
    </row>
    <row r="96" spans="1:6" ht="16.5" thickBot="1" x14ac:dyDescent="0.3">
      <c r="A96" s="649"/>
      <c r="B96" s="85"/>
      <c r="C96" s="85"/>
      <c r="D96" s="85"/>
      <c r="E96" s="85"/>
      <c r="F96" s="85"/>
    </row>
    <row r="97" spans="1:12" ht="13.5" thickBot="1" x14ac:dyDescent="0.25">
      <c r="A97" s="652" t="s">
        <v>501</v>
      </c>
      <c r="B97" s="87" t="s">
        <v>502</v>
      </c>
      <c r="C97" s="88" t="s">
        <v>503</v>
      </c>
      <c r="D97" s="87" t="s">
        <v>480</v>
      </c>
      <c r="E97" s="87" t="s">
        <v>481</v>
      </c>
      <c r="F97" s="89" t="s">
        <v>482</v>
      </c>
    </row>
    <row r="98" spans="1:12" x14ac:dyDescent="0.2">
      <c r="A98" s="321">
        <v>304</v>
      </c>
      <c r="B98" s="101" t="s">
        <v>504</v>
      </c>
      <c r="C98" s="102" t="s">
        <v>505</v>
      </c>
      <c r="D98" s="644">
        <f>D9</f>
        <v>450000</v>
      </c>
      <c r="E98" s="90">
        <f>E9</f>
        <v>450000</v>
      </c>
      <c r="F98" s="646">
        <f>F9</f>
        <v>0</v>
      </c>
    </row>
    <row r="99" spans="1:12" x14ac:dyDescent="0.2">
      <c r="A99" s="658">
        <v>313</v>
      </c>
      <c r="B99" s="103" t="s">
        <v>136</v>
      </c>
      <c r="C99" s="92" t="s">
        <v>103</v>
      </c>
      <c r="D99" s="104">
        <f>D19</f>
        <v>1037684809</v>
      </c>
      <c r="E99" s="104">
        <f>E19</f>
        <v>1034583338.71</v>
      </c>
      <c r="F99" s="647">
        <f>F19</f>
        <v>3101470.2899999619</v>
      </c>
    </row>
    <row r="100" spans="1:12" x14ac:dyDescent="0.2">
      <c r="A100" s="628">
        <v>315</v>
      </c>
      <c r="B100" s="103" t="s">
        <v>139</v>
      </c>
      <c r="C100" s="643" t="s">
        <v>861</v>
      </c>
      <c r="D100" s="104">
        <f>D27</f>
        <v>1031233</v>
      </c>
      <c r="E100" s="104">
        <f>E27</f>
        <v>1031233</v>
      </c>
      <c r="F100" s="647">
        <f>F27</f>
        <v>0</v>
      </c>
    </row>
    <row r="101" spans="1:12" x14ac:dyDescent="0.2">
      <c r="A101" s="658">
        <v>327</v>
      </c>
      <c r="B101" s="103" t="s">
        <v>137</v>
      </c>
      <c r="C101" s="92" t="s">
        <v>104</v>
      </c>
      <c r="D101" s="105">
        <f>D34</f>
        <v>132779685</v>
      </c>
      <c r="E101" s="105">
        <f>E34</f>
        <v>132779685</v>
      </c>
      <c r="F101" s="648">
        <f>F34</f>
        <v>0</v>
      </c>
    </row>
    <row r="102" spans="1:12" x14ac:dyDescent="0.2">
      <c r="A102" s="658">
        <v>333</v>
      </c>
      <c r="B102" s="103" t="s">
        <v>135</v>
      </c>
      <c r="C102" s="92" t="s">
        <v>506</v>
      </c>
      <c r="D102" s="100">
        <f>D50</f>
        <v>8292106386</v>
      </c>
      <c r="E102" s="100">
        <f>E50</f>
        <v>8223081373.79</v>
      </c>
      <c r="F102" s="106">
        <f>F50</f>
        <v>69025012.210000008</v>
      </c>
    </row>
    <row r="103" spans="1:12" x14ac:dyDescent="0.2">
      <c r="A103" s="658">
        <v>334</v>
      </c>
      <c r="B103" s="103" t="s">
        <v>140</v>
      </c>
      <c r="C103" s="92" t="s">
        <v>134</v>
      </c>
      <c r="D103" s="93">
        <f>D73</f>
        <v>4094480</v>
      </c>
      <c r="E103" s="93">
        <f>E73</f>
        <v>4094480</v>
      </c>
      <c r="F103" s="91">
        <f>F73</f>
        <v>0</v>
      </c>
    </row>
    <row r="104" spans="1:12" x14ac:dyDescent="0.2">
      <c r="A104" s="658">
        <v>335</v>
      </c>
      <c r="B104" s="103" t="s">
        <v>249</v>
      </c>
      <c r="C104" s="92" t="s">
        <v>252</v>
      </c>
      <c r="D104" s="93">
        <f>D82</f>
        <v>4781700</v>
      </c>
      <c r="E104" s="93">
        <f>E82</f>
        <v>4653014</v>
      </c>
      <c r="F104" s="91">
        <f>F82</f>
        <v>128686</v>
      </c>
    </row>
    <row r="105" spans="1:12" ht="13.5" thickBot="1" x14ac:dyDescent="0.25">
      <c r="A105" s="658">
        <v>398</v>
      </c>
      <c r="B105" s="103" t="s">
        <v>102</v>
      </c>
      <c r="C105" s="92" t="s">
        <v>172</v>
      </c>
      <c r="D105" s="645">
        <f>D90</f>
        <v>815000</v>
      </c>
      <c r="E105" s="93">
        <f>E90</f>
        <v>295205.81</v>
      </c>
      <c r="F105" s="91">
        <f>F90</f>
        <v>519794.19</v>
      </c>
    </row>
    <row r="106" spans="1:12" ht="13.5" thickBot="1" x14ac:dyDescent="0.25">
      <c r="A106" s="652" t="s">
        <v>41</v>
      </c>
      <c r="B106" s="88" t="s">
        <v>190</v>
      </c>
      <c r="C106" s="107" t="s">
        <v>507</v>
      </c>
      <c r="D106" s="108">
        <f>SUM(D98:D105)</f>
        <v>9473743293</v>
      </c>
      <c r="E106" s="109">
        <f>SUM(E98:E105)</f>
        <v>9400968330.3099995</v>
      </c>
      <c r="F106" s="110">
        <f>SUM(F98:F105)</f>
        <v>72774962.689999968</v>
      </c>
    </row>
    <row r="107" spans="1:12" x14ac:dyDescent="0.2">
      <c r="A107" s="653"/>
      <c r="B107" s="95"/>
      <c r="C107" s="111"/>
      <c r="D107" s="112"/>
      <c r="E107" s="112"/>
      <c r="F107" s="112"/>
    </row>
    <row r="108" spans="1:12" x14ac:dyDescent="0.2">
      <c r="D108" s="152"/>
      <c r="J108" s="629"/>
      <c r="K108" s="629"/>
      <c r="L108" s="629"/>
    </row>
    <row r="109" spans="1:12" x14ac:dyDescent="0.2">
      <c r="E109" s="152"/>
    </row>
  </sheetData>
  <mergeCells count="22">
    <mergeCell ref="B27:C27"/>
    <mergeCell ref="B19:C19"/>
    <mergeCell ref="B9:C9"/>
    <mergeCell ref="E1:F1"/>
    <mergeCell ref="A2:F2"/>
    <mergeCell ref="A5:F5"/>
    <mergeCell ref="A12:F12"/>
    <mergeCell ref="A22:F22"/>
    <mergeCell ref="A95:F95"/>
    <mergeCell ref="A30:F30"/>
    <mergeCell ref="A37:F37"/>
    <mergeCell ref="A61:F61"/>
    <mergeCell ref="E57:F57"/>
    <mergeCell ref="A58:F58"/>
    <mergeCell ref="A76:F76"/>
    <mergeCell ref="B90:C90"/>
    <mergeCell ref="B73:C73"/>
    <mergeCell ref="B82:C82"/>
    <mergeCell ref="B50:C50"/>
    <mergeCell ref="A51:F52"/>
    <mergeCell ref="B34:C34"/>
    <mergeCell ref="A85:F85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8CDE-D2E1-4B14-8CD0-12F9A68DD9A8}">
  <sheetPr>
    <tabColor theme="6" tint="0.59999389629810485"/>
  </sheetPr>
  <dimension ref="A1:J167"/>
  <sheetViews>
    <sheetView topLeftCell="A105" zoomScaleNormal="100" workbookViewId="0">
      <selection activeCell="K66" sqref="K66"/>
    </sheetView>
  </sheetViews>
  <sheetFormatPr defaultColWidth="4.7109375" defaultRowHeight="12.75" x14ac:dyDescent="0.2"/>
  <cols>
    <col min="1" max="1" width="4.7109375" style="244" customWidth="1"/>
    <col min="2" max="2" width="7.42578125" style="244" customWidth="1"/>
    <col min="3" max="3" width="37" style="244" customWidth="1"/>
    <col min="4" max="4" width="15.42578125" style="244" customWidth="1"/>
    <col min="5" max="5" width="11.28515625" style="244" customWidth="1"/>
    <col min="6" max="6" width="9.28515625" style="244" customWidth="1"/>
    <col min="7" max="7" width="11" style="244" bestFit="1" customWidth="1"/>
    <col min="8" max="248" width="9.140625" style="244" customWidth="1"/>
    <col min="249" max="16384" width="4.7109375" style="244"/>
  </cols>
  <sheetData>
    <row r="1" spans="1:7" x14ac:dyDescent="0.2">
      <c r="E1" s="1343" t="s">
        <v>930</v>
      </c>
      <c r="F1" s="1343"/>
    </row>
    <row r="2" spans="1:7" ht="66" customHeight="1" x14ac:dyDescent="0.2">
      <c r="A2" s="1341" t="s">
        <v>920</v>
      </c>
      <c r="B2" s="1341"/>
      <c r="C2" s="1341"/>
      <c r="D2" s="1341"/>
      <c r="E2" s="1341"/>
      <c r="F2" s="1341"/>
    </row>
    <row r="3" spans="1:7" s="270" customFormat="1" ht="12.75" customHeight="1" x14ac:dyDescent="0.2">
      <c r="A3" s="557"/>
      <c r="B3" s="557"/>
      <c r="C3" s="557"/>
      <c r="D3" s="557"/>
      <c r="E3" s="557"/>
      <c r="F3" s="557"/>
    </row>
    <row r="4" spans="1:7" s="270" customFormat="1" x14ac:dyDescent="0.2">
      <c r="A4" s="1325" t="s">
        <v>485</v>
      </c>
      <c r="B4" s="1325"/>
      <c r="C4" s="1325"/>
      <c r="D4" s="1325"/>
      <c r="E4" s="1325"/>
      <c r="F4" s="1325"/>
    </row>
    <row r="5" spans="1:7" s="270" customFormat="1" ht="13.5" thickBot="1" x14ac:dyDescent="0.25">
      <c r="A5" s="558"/>
      <c r="B5" s="558"/>
      <c r="C5" s="558"/>
      <c r="D5" s="558"/>
      <c r="E5" s="558"/>
      <c r="F5" s="558"/>
    </row>
    <row r="6" spans="1:7" s="270" customFormat="1" ht="13.5" customHeight="1" thickBot="1" x14ac:dyDescent="0.25">
      <c r="A6" s="669" t="s">
        <v>477</v>
      </c>
      <c r="B6" s="670" t="s">
        <v>478</v>
      </c>
      <c r="C6" s="671" t="s">
        <v>479</v>
      </c>
      <c r="D6" s="670" t="s">
        <v>480</v>
      </c>
      <c r="E6" s="1334" t="s">
        <v>510</v>
      </c>
      <c r="F6" s="1335"/>
    </row>
    <row r="7" spans="1:7" s="270" customFormat="1" x14ac:dyDescent="0.2">
      <c r="A7" s="666">
        <v>1</v>
      </c>
      <c r="B7" s="672">
        <v>13014</v>
      </c>
      <c r="C7" s="673" t="s">
        <v>511</v>
      </c>
      <c r="D7" s="288">
        <v>35467.51</v>
      </c>
      <c r="E7" s="1336"/>
      <c r="F7" s="1337"/>
    </row>
    <row r="8" spans="1:7" s="270" customFormat="1" x14ac:dyDescent="0.2">
      <c r="A8" s="666">
        <v>2</v>
      </c>
      <c r="B8" s="664">
        <v>13014</v>
      </c>
      <c r="C8" s="686" t="s">
        <v>512</v>
      </c>
      <c r="D8" s="288">
        <v>200982.5</v>
      </c>
      <c r="E8" s="1336"/>
      <c r="F8" s="1337"/>
      <c r="G8" s="674"/>
    </row>
    <row r="9" spans="1:7" s="270" customFormat="1" x14ac:dyDescent="0.2">
      <c r="A9" s="666">
        <v>3</v>
      </c>
      <c r="B9" s="664">
        <v>13021</v>
      </c>
      <c r="C9" s="686" t="s">
        <v>1039</v>
      </c>
      <c r="D9" s="288">
        <v>15703134.890000001</v>
      </c>
      <c r="E9" s="1336"/>
      <c r="F9" s="1337"/>
      <c r="G9" s="674"/>
    </row>
    <row r="10" spans="1:7" s="270" customFormat="1" x14ac:dyDescent="0.2">
      <c r="A10" s="666">
        <v>4</v>
      </c>
      <c r="B10" s="664">
        <v>13021</v>
      </c>
      <c r="C10" s="686" t="s">
        <v>1041</v>
      </c>
      <c r="D10" s="288">
        <v>90839063.709999993</v>
      </c>
      <c r="E10" s="1336"/>
      <c r="F10" s="1337"/>
      <c r="G10" s="674"/>
    </row>
    <row r="11" spans="1:7" s="270" customFormat="1" x14ac:dyDescent="0.2">
      <c r="A11" s="666">
        <v>5</v>
      </c>
      <c r="B11" s="664">
        <v>13021</v>
      </c>
      <c r="C11" s="686" t="s">
        <v>1040</v>
      </c>
      <c r="D11" s="288">
        <v>163287.43</v>
      </c>
      <c r="E11" s="1336"/>
      <c r="F11" s="1337"/>
      <c r="G11" s="674"/>
    </row>
    <row r="12" spans="1:7" s="270" customFormat="1" x14ac:dyDescent="0.2">
      <c r="A12" s="666">
        <v>6</v>
      </c>
      <c r="B12" s="664">
        <v>13021</v>
      </c>
      <c r="C12" s="686" t="s">
        <v>1042</v>
      </c>
      <c r="D12" s="288">
        <v>4669846.54</v>
      </c>
      <c r="E12" s="1336"/>
      <c r="F12" s="1337"/>
      <c r="G12" s="674"/>
    </row>
    <row r="13" spans="1:7" s="270" customFormat="1" ht="13.5" thickBot="1" x14ac:dyDescent="0.25">
      <c r="A13" s="471">
        <v>7</v>
      </c>
      <c r="B13" s="472">
        <v>13023</v>
      </c>
      <c r="C13" s="698" t="s">
        <v>1045</v>
      </c>
      <c r="D13" s="908">
        <v>1171297.76</v>
      </c>
      <c r="E13" s="1336"/>
      <c r="F13" s="1337"/>
      <c r="G13" s="674"/>
    </row>
    <row r="14" spans="1:7" s="270" customFormat="1" ht="13.5" thickBot="1" x14ac:dyDescent="0.25">
      <c r="A14" s="667">
        <v>313</v>
      </c>
      <c r="B14" s="1332" t="s">
        <v>486</v>
      </c>
      <c r="C14" s="1333"/>
      <c r="D14" s="668">
        <f>SUM(D7:D13)</f>
        <v>112783080.34000002</v>
      </c>
      <c r="E14" s="1338"/>
      <c r="F14" s="1339"/>
    </row>
    <row r="15" spans="1:7" s="270" customFormat="1" x14ac:dyDescent="0.2">
      <c r="A15" s="675"/>
      <c r="B15" s="676"/>
      <c r="C15" s="676"/>
      <c r="D15" s="677"/>
      <c r="E15" s="677"/>
      <c r="F15" s="677"/>
    </row>
    <row r="16" spans="1:7" s="270" customFormat="1" x14ac:dyDescent="0.2">
      <c r="A16" s="1325" t="s">
        <v>873</v>
      </c>
      <c r="B16" s="1325"/>
      <c r="C16" s="1325"/>
      <c r="D16" s="1325"/>
      <c r="E16" s="1325"/>
      <c r="F16" s="1325"/>
    </row>
    <row r="17" spans="1:7" s="270" customFormat="1" ht="13.5" thickBot="1" x14ac:dyDescent="0.25">
      <c r="A17" s="558"/>
      <c r="B17" s="558"/>
      <c r="C17" s="558"/>
      <c r="D17" s="558"/>
      <c r="E17" s="558"/>
      <c r="F17" s="558"/>
    </row>
    <row r="18" spans="1:7" s="270" customFormat="1" ht="13.5" thickBot="1" x14ac:dyDescent="0.25">
      <c r="A18" s="667" t="s">
        <v>477</v>
      </c>
      <c r="B18" s="678" t="s">
        <v>478</v>
      </c>
      <c r="C18" s="679" t="s">
        <v>479</v>
      </c>
      <c r="D18" s="678" t="s">
        <v>480</v>
      </c>
      <c r="E18" s="1334" t="s">
        <v>510</v>
      </c>
      <c r="F18" s="1335"/>
    </row>
    <row r="19" spans="1:7" s="270" customFormat="1" ht="13.5" thickBot="1" x14ac:dyDescent="0.25">
      <c r="A19" s="471">
        <v>1</v>
      </c>
      <c r="B19" s="472">
        <v>14038</v>
      </c>
      <c r="C19" s="768" t="s">
        <v>874</v>
      </c>
      <c r="D19" s="345">
        <v>3776301.01</v>
      </c>
      <c r="E19" s="1336"/>
      <c r="F19" s="1337"/>
    </row>
    <row r="20" spans="1:7" s="270" customFormat="1" ht="13.5" thickBot="1" x14ac:dyDescent="0.25">
      <c r="A20" s="667">
        <v>315</v>
      </c>
      <c r="B20" s="1332" t="s">
        <v>514</v>
      </c>
      <c r="C20" s="1333"/>
      <c r="D20" s="668">
        <f>SUM(D19:D19)</f>
        <v>3776301.01</v>
      </c>
      <c r="E20" s="1338"/>
      <c r="F20" s="1339"/>
    </row>
    <row r="21" spans="1:7" s="270" customFormat="1" x14ac:dyDescent="0.2">
      <c r="A21" s="675"/>
      <c r="B21" s="676"/>
      <c r="C21" s="676"/>
      <c r="D21" s="677"/>
      <c r="E21" s="470"/>
      <c r="F21" s="470"/>
    </row>
    <row r="22" spans="1:7" s="270" customFormat="1" x14ac:dyDescent="0.2">
      <c r="A22" s="1325" t="s">
        <v>513</v>
      </c>
      <c r="B22" s="1325"/>
      <c r="C22" s="1325"/>
      <c r="D22" s="1325"/>
      <c r="E22" s="1325"/>
      <c r="F22" s="1325"/>
    </row>
    <row r="23" spans="1:7" s="270" customFormat="1" ht="13.5" thickBot="1" x14ac:dyDescent="0.25">
      <c r="A23" s="558"/>
      <c r="B23" s="558"/>
      <c r="C23" s="558"/>
      <c r="D23" s="558"/>
      <c r="E23" s="558"/>
      <c r="F23" s="558"/>
      <c r="G23" s="342"/>
    </row>
    <row r="24" spans="1:7" s="270" customFormat="1" ht="13.5" thickBot="1" x14ac:dyDescent="0.25">
      <c r="A24" s="667" t="s">
        <v>477</v>
      </c>
      <c r="B24" s="678" t="s">
        <v>478</v>
      </c>
      <c r="C24" s="679" t="s">
        <v>479</v>
      </c>
      <c r="D24" s="678" t="s">
        <v>480</v>
      </c>
      <c r="E24" s="1334" t="s">
        <v>510</v>
      </c>
      <c r="F24" s="1335"/>
      <c r="G24" s="342"/>
    </row>
    <row r="25" spans="1:7" s="270" customFormat="1" x14ac:dyDescent="0.2">
      <c r="A25" s="760">
        <v>1</v>
      </c>
      <c r="B25" s="761">
        <v>15011</v>
      </c>
      <c r="C25" s="762" t="s">
        <v>871</v>
      </c>
      <c r="D25" s="769">
        <v>280360.87</v>
      </c>
      <c r="E25" s="1336"/>
      <c r="F25" s="1337"/>
      <c r="G25" s="342"/>
    </row>
    <row r="26" spans="1:7" s="270" customFormat="1" x14ac:dyDescent="0.2">
      <c r="A26" s="471">
        <v>2</v>
      </c>
      <c r="B26" s="472">
        <v>15016</v>
      </c>
      <c r="C26" s="759" t="s">
        <v>862</v>
      </c>
      <c r="D26" s="345">
        <v>4965940.0599999996</v>
      </c>
      <c r="E26" s="1336"/>
      <c r="F26" s="1337"/>
      <c r="G26" s="342"/>
    </row>
    <row r="27" spans="1:7" s="270" customFormat="1" x14ac:dyDescent="0.2">
      <c r="A27" s="680">
        <v>3</v>
      </c>
      <c r="B27" s="680">
        <v>15501</v>
      </c>
      <c r="C27" s="681" t="s">
        <v>1043</v>
      </c>
      <c r="D27" s="682">
        <v>66212534.409999996</v>
      </c>
      <c r="E27" s="1336"/>
      <c r="F27" s="1337"/>
      <c r="G27" s="342"/>
    </row>
    <row r="28" spans="1:7" s="270" customFormat="1" ht="13.5" thickBot="1" x14ac:dyDescent="0.25">
      <c r="A28" s="770">
        <v>4</v>
      </c>
      <c r="B28" s="770">
        <v>15974</v>
      </c>
      <c r="C28" s="772" t="s">
        <v>1044</v>
      </c>
      <c r="D28" s="771">
        <v>8673619.6699999999</v>
      </c>
      <c r="E28" s="1336"/>
      <c r="F28" s="1337"/>
      <c r="G28" s="342"/>
    </row>
    <row r="29" spans="1:7" s="270" customFormat="1" ht="13.5" thickBot="1" x14ac:dyDescent="0.25">
      <c r="A29" s="667">
        <v>315</v>
      </c>
      <c r="B29" s="1332" t="s">
        <v>514</v>
      </c>
      <c r="C29" s="1333"/>
      <c r="D29" s="668">
        <f>SUM(D25:D28)</f>
        <v>80132455.010000005</v>
      </c>
      <c r="E29" s="1338"/>
      <c r="F29" s="1339"/>
      <c r="G29" s="342"/>
    </row>
    <row r="30" spans="1:7" s="270" customFormat="1" x14ac:dyDescent="0.2">
      <c r="A30" s="675"/>
      <c r="B30" s="676"/>
      <c r="C30" s="676"/>
      <c r="D30" s="677"/>
      <c r="E30" s="677"/>
      <c r="F30" s="677"/>
      <c r="G30" s="342"/>
    </row>
    <row r="31" spans="1:7" s="270" customFormat="1" x14ac:dyDescent="0.2">
      <c r="A31" s="1325" t="s">
        <v>515</v>
      </c>
      <c r="B31" s="1325"/>
      <c r="C31" s="1325"/>
      <c r="D31" s="1325"/>
      <c r="E31" s="1325"/>
      <c r="F31" s="1325"/>
      <c r="G31" s="342"/>
    </row>
    <row r="32" spans="1:7" s="270" customFormat="1" ht="13.5" thickBot="1" x14ac:dyDescent="0.25">
      <c r="A32" s="558"/>
      <c r="B32" s="558"/>
      <c r="C32" s="558"/>
      <c r="D32" s="558"/>
      <c r="E32" s="558"/>
      <c r="F32" s="558"/>
      <c r="G32" s="342"/>
    </row>
    <row r="33" spans="1:7" s="270" customFormat="1" ht="13.5" thickBot="1" x14ac:dyDescent="0.25">
      <c r="A33" s="669" t="s">
        <v>477</v>
      </c>
      <c r="B33" s="670" t="s">
        <v>478</v>
      </c>
      <c r="C33" s="671" t="s">
        <v>479</v>
      </c>
      <c r="D33" s="670" t="s">
        <v>480</v>
      </c>
      <c r="E33" s="1334" t="s">
        <v>510</v>
      </c>
      <c r="F33" s="1335"/>
      <c r="G33" s="342"/>
    </row>
    <row r="34" spans="1:7" s="270" customFormat="1" x14ac:dyDescent="0.2">
      <c r="A34" s="683">
        <v>1</v>
      </c>
      <c r="B34" s="684">
        <v>17015</v>
      </c>
      <c r="C34" s="685" t="s">
        <v>568</v>
      </c>
      <c r="D34" s="773">
        <v>996446.05</v>
      </c>
      <c r="E34" s="1336"/>
      <c r="F34" s="1337"/>
      <c r="G34" s="342"/>
    </row>
    <row r="35" spans="1:7" s="270" customFormat="1" x14ac:dyDescent="0.2">
      <c r="A35" s="683">
        <v>2</v>
      </c>
      <c r="B35" s="664">
        <v>17016</v>
      </c>
      <c r="C35" s="686" t="s">
        <v>569</v>
      </c>
      <c r="D35" s="288">
        <v>16939582.68</v>
      </c>
      <c r="E35" s="1336"/>
      <c r="F35" s="1337"/>
      <c r="G35" s="342"/>
    </row>
    <row r="36" spans="1:7" s="270" customFormat="1" x14ac:dyDescent="0.2">
      <c r="A36" s="683">
        <v>3</v>
      </c>
      <c r="B36" s="664">
        <v>17017</v>
      </c>
      <c r="C36" s="686" t="s">
        <v>1046</v>
      </c>
      <c r="D36" s="774">
        <v>1548819.96</v>
      </c>
      <c r="E36" s="1336"/>
      <c r="F36" s="1337"/>
      <c r="G36" s="342"/>
    </row>
    <row r="37" spans="1:7" s="270" customFormat="1" x14ac:dyDescent="0.2">
      <c r="A37" s="683">
        <v>4</v>
      </c>
      <c r="B37" s="664">
        <v>17051</v>
      </c>
      <c r="C37" s="686" t="s">
        <v>1047</v>
      </c>
      <c r="D37" s="774">
        <v>142518.67000000001</v>
      </c>
      <c r="E37" s="1336"/>
      <c r="F37" s="1337"/>
      <c r="G37" s="342"/>
    </row>
    <row r="38" spans="1:7" s="270" customFormat="1" x14ac:dyDescent="0.2">
      <c r="A38" s="687">
        <v>5</v>
      </c>
      <c r="B38" s="680">
        <v>17968</v>
      </c>
      <c r="C38" s="688" t="s">
        <v>535</v>
      </c>
      <c r="D38" s="682">
        <v>26513469.43</v>
      </c>
      <c r="E38" s="1336"/>
      <c r="F38" s="1337"/>
      <c r="G38" s="342"/>
    </row>
    <row r="39" spans="1:7" s="270" customFormat="1" ht="13.5" thickBot="1" x14ac:dyDescent="0.25">
      <c r="A39" s="775">
        <v>6</v>
      </c>
      <c r="B39" s="770">
        <v>17969</v>
      </c>
      <c r="C39" s="776" t="s">
        <v>536</v>
      </c>
      <c r="D39" s="771">
        <v>468424318.19</v>
      </c>
      <c r="E39" s="1336"/>
      <c r="F39" s="1337"/>
      <c r="G39" s="342"/>
    </row>
    <row r="40" spans="1:7" s="270" customFormat="1" ht="13.5" thickBot="1" x14ac:dyDescent="0.25">
      <c r="A40" s="667">
        <v>317</v>
      </c>
      <c r="B40" s="1332" t="s">
        <v>516</v>
      </c>
      <c r="C40" s="1333"/>
      <c r="D40" s="668">
        <f>SUM(D34:D39)</f>
        <v>514565154.98000002</v>
      </c>
      <c r="E40" s="1338"/>
      <c r="F40" s="1339"/>
      <c r="G40" s="342"/>
    </row>
    <row r="41" spans="1:7" s="270" customFormat="1" x14ac:dyDescent="0.2">
      <c r="A41" s="675"/>
      <c r="B41" s="676"/>
      <c r="C41" s="676"/>
      <c r="D41" s="677"/>
      <c r="E41" s="677"/>
      <c r="F41" s="677"/>
    </row>
    <row r="42" spans="1:7" s="270" customFormat="1" x14ac:dyDescent="0.2">
      <c r="A42" s="1325" t="s">
        <v>675</v>
      </c>
      <c r="B42" s="1325"/>
      <c r="C42" s="1325"/>
      <c r="D42" s="1325"/>
      <c r="E42" s="1325"/>
      <c r="F42" s="1325"/>
    </row>
    <row r="43" spans="1:7" s="270" customFormat="1" ht="13.5" thickBot="1" x14ac:dyDescent="0.25">
      <c r="A43" s="558"/>
      <c r="B43" s="558"/>
      <c r="C43" s="558"/>
      <c r="D43" s="558"/>
      <c r="E43" s="558"/>
      <c r="F43" s="558"/>
    </row>
    <row r="44" spans="1:7" s="270" customFormat="1" ht="13.5" thickBot="1" x14ac:dyDescent="0.25">
      <c r="A44" s="667" t="s">
        <v>477</v>
      </c>
      <c r="B44" s="678" t="s">
        <v>478</v>
      </c>
      <c r="C44" s="679" t="s">
        <v>479</v>
      </c>
      <c r="D44" s="678" t="s">
        <v>480</v>
      </c>
      <c r="E44" s="1326" t="s">
        <v>510</v>
      </c>
      <c r="F44" s="1327"/>
    </row>
    <row r="45" spans="1:7" s="270" customFormat="1" ht="13.5" thickBot="1" x14ac:dyDescent="0.25">
      <c r="A45" s="471">
        <v>1</v>
      </c>
      <c r="B45" s="472">
        <v>22020</v>
      </c>
      <c r="C45" s="342" t="s">
        <v>863</v>
      </c>
      <c r="D45" s="777">
        <v>4000000</v>
      </c>
      <c r="E45" s="1328"/>
      <c r="F45" s="1329"/>
    </row>
    <row r="46" spans="1:7" s="270" customFormat="1" ht="15.75" customHeight="1" thickBot="1" x14ac:dyDescent="0.25">
      <c r="A46" s="667">
        <v>322</v>
      </c>
      <c r="B46" s="1332" t="s">
        <v>676</v>
      </c>
      <c r="C46" s="1333"/>
      <c r="D46" s="668">
        <f>SUM(D45:D45)</f>
        <v>4000000</v>
      </c>
      <c r="E46" s="1330"/>
      <c r="F46" s="1331"/>
    </row>
    <row r="47" spans="1:7" s="270" customFormat="1" x14ac:dyDescent="0.2">
      <c r="A47" s="675"/>
      <c r="B47" s="676"/>
      <c r="C47" s="676"/>
      <c r="D47" s="677"/>
      <c r="E47" s="470"/>
      <c r="F47" s="470"/>
    </row>
    <row r="48" spans="1:7" s="270" customFormat="1" x14ac:dyDescent="0.2">
      <c r="A48" s="1325" t="s">
        <v>594</v>
      </c>
      <c r="B48" s="1325"/>
      <c r="C48" s="1325"/>
      <c r="D48" s="1325"/>
      <c r="E48" s="1325"/>
      <c r="F48" s="1325"/>
    </row>
    <row r="49" spans="1:10" s="270" customFormat="1" ht="13.5" thickBot="1" x14ac:dyDescent="0.25">
      <c r="A49" s="558"/>
      <c r="B49" s="558"/>
      <c r="C49" s="558"/>
      <c r="D49" s="558"/>
      <c r="E49" s="558"/>
      <c r="F49" s="558"/>
    </row>
    <row r="50" spans="1:10" s="270" customFormat="1" ht="13.5" thickBot="1" x14ac:dyDescent="0.25">
      <c r="A50" s="667" t="s">
        <v>477</v>
      </c>
      <c r="B50" s="678" t="s">
        <v>478</v>
      </c>
      <c r="C50" s="679" t="s">
        <v>479</v>
      </c>
      <c r="D50" s="678" t="s">
        <v>480</v>
      </c>
      <c r="E50" s="1326" t="s">
        <v>510</v>
      </c>
      <c r="F50" s="1327"/>
    </row>
    <row r="51" spans="1:10" s="270" customFormat="1" x14ac:dyDescent="0.2">
      <c r="A51" s="760">
        <v>1</v>
      </c>
      <c r="B51" s="761">
        <v>29010</v>
      </c>
      <c r="C51" s="909" t="s">
        <v>1048</v>
      </c>
      <c r="D51" s="910">
        <v>360000</v>
      </c>
      <c r="E51" s="1328"/>
      <c r="F51" s="1329"/>
    </row>
    <row r="52" spans="1:10" s="270" customFormat="1" ht="13.5" thickBot="1" x14ac:dyDescent="0.25">
      <c r="A52" s="467">
        <v>2</v>
      </c>
      <c r="B52" s="468">
        <v>29501</v>
      </c>
      <c r="C52" s="469" t="s">
        <v>596</v>
      </c>
      <c r="D52" s="778">
        <v>3237488</v>
      </c>
      <c r="E52" s="1328"/>
      <c r="F52" s="1329"/>
    </row>
    <row r="53" spans="1:10" s="270" customFormat="1" ht="14.45" customHeight="1" thickBot="1" x14ac:dyDescent="0.25">
      <c r="A53" s="667">
        <v>329</v>
      </c>
      <c r="B53" s="1332" t="s">
        <v>595</v>
      </c>
      <c r="C53" s="1333"/>
      <c r="D53" s="668">
        <f>SUM(D52:D52)</f>
        <v>3237488</v>
      </c>
      <c r="E53" s="1330"/>
      <c r="F53" s="1331"/>
    </row>
    <row r="54" spans="1:10" s="270" customFormat="1" ht="14.45" customHeight="1" x14ac:dyDescent="0.2">
      <c r="A54" s="675"/>
      <c r="B54" s="676"/>
      <c r="C54" s="676"/>
      <c r="D54" s="677"/>
      <c r="E54" s="677"/>
      <c r="F54" s="677"/>
    </row>
    <row r="55" spans="1:10" s="270" customFormat="1" ht="14.45" customHeight="1" x14ac:dyDescent="0.2">
      <c r="A55" s="675"/>
      <c r="B55" s="676"/>
      <c r="C55" s="676"/>
      <c r="D55" s="677"/>
      <c r="E55" s="677"/>
      <c r="F55" s="677"/>
    </row>
    <row r="56" spans="1:10" x14ac:dyDescent="0.2">
      <c r="E56" s="1343" t="s">
        <v>931</v>
      </c>
      <c r="F56" s="1343"/>
    </row>
    <row r="57" spans="1:10" ht="66" customHeight="1" x14ac:dyDescent="0.2">
      <c r="A57" s="1341" t="s">
        <v>1049</v>
      </c>
      <c r="B57" s="1341"/>
      <c r="C57" s="1341"/>
      <c r="D57" s="1341"/>
      <c r="E57" s="1341"/>
      <c r="F57" s="1341"/>
    </row>
    <row r="58" spans="1:10" s="270" customFormat="1" ht="14.45" customHeight="1" x14ac:dyDescent="0.2">
      <c r="A58" s="675"/>
      <c r="B58" s="676"/>
      <c r="C58" s="676"/>
      <c r="D58" s="677"/>
      <c r="E58" s="677"/>
      <c r="F58" s="677"/>
    </row>
    <row r="59" spans="1:10" s="270" customFormat="1" ht="14.45" customHeight="1" x14ac:dyDescent="0.2">
      <c r="A59" s="1325" t="s">
        <v>489</v>
      </c>
      <c r="B59" s="1325"/>
      <c r="C59" s="1325"/>
      <c r="D59" s="1325"/>
      <c r="E59" s="1325"/>
      <c r="F59" s="1325"/>
    </row>
    <row r="60" spans="1:10" s="270" customFormat="1" ht="13.5" thickBot="1" x14ac:dyDescent="0.25">
      <c r="A60" s="689"/>
      <c r="B60" s="689"/>
      <c r="C60" s="689"/>
      <c r="D60" s="689"/>
      <c r="E60" s="689"/>
      <c r="F60" s="689"/>
      <c r="G60" s="342"/>
      <c r="H60" s="342"/>
      <c r="I60" s="342"/>
      <c r="J60" s="342"/>
    </row>
    <row r="61" spans="1:10" s="270" customFormat="1" ht="13.5" thickBot="1" x14ac:dyDescent="0.25">
      <c r="A61" s="667" t="s">
        <v>477</v>
      </c>
      <c r="B61" s="678" t="s">
        <v>478</v>
      </c>
      <c r="C61" s="679" t="s">
        <v>479</v>
      </c>
      <c r="D61" s="678" t="s">
        <v>480</v>
      </c>
      <c r="E61" s="1334" t="s">
        <v>510</v>
      </c>
      <c r="F61" s="1335"/>
      <c r="G61" s="342"/>
      <c r="H61" s="342"/>
      <c r="I61" s="342"/>
      <c r="J61" s="342"/>
    </row>
    <row r="62" spans="1:10" s="270" customFormat="1" x14ac:dyDescent="0.2">
      <c r="A62" s="683">
        <v>1</v>
      </c>
      <c r="B62" s="664">
        <v>33063</v>
      </c>
      <c r="C62" s="686" t="s">
        <v>517</v>
      </c>
      <c r="D62" s="343">
        <v>317004.2</v>
      </c>
      <c r="E62" s="1336"/>
      <c r="F62" s="1337"/>
      <c r="G62" s="342"/>
      <c r="H62" s="342"/>
      <c r="I62" s="342"/>
      <c r="J62" s="342"/>
    </row>
    <row r="63" spans="1:10" s="270" customFormat="1" ht="13.5" customHeight="1" x14ac:dyDescent="0.2">
      <c r="A63" s="683">
        <v>2</v>
      </c>
      <c r="B63" s="664">
        <v>33063</v>
      </c>
      <c r="C63" s="686" t="s">
        <v>518</v>
      </c>
      <c r="D63" s="774">
        <v>2694535.7</v>
      </c>
      <c r="E63" s="1336"/>
      <c r="F63" s="1337"/>
      <c r="G63" s="342"/>
      <c r="H63" s="342"/>
      <c r="I63" s="342"/>
      <c r="J63" s="342"/>
    </row>
    <row r="64" spans="1:10" s="270" customFormat="1" ht="13.5" customHeight="1" x14ac:dyDescent="0.2">
      <c r="A64" s="683">
        <v>3</v>
      </c>
      <c r="B64" s="664">
        <v>33091</v>
      </c>
      <c r="C64" s="665" t="s">
        <v>1050</v>
      </c>
      <c r="D64" s="774">
        <v>2845867.5</v>
      </c>
      <c r="E64" s="1336"/>
      <c r="F64" s="1337"/>
      <c r="G64" s="342"/>
      <c r="H64" s="342"/>
      <c r="I64" s="342"/>
      <c r="J64" s="342"/>
    </row>
    <row r="65" spans="1:10" s="270" customFormat="1" ht="13.5" customHeight="1" x14ac:dyDescent="0.2">
      <c r="A65" s="683">
        <v>4</v>
      </c>
      <c r="B65" s="664">
        <v>33091</v>
      </c>
      <c r="C65" s="665" t="s">
        <v>1051</v>
      </c>
      <c r="D65" s="774">
        <v>9279382.5</v>
      </c>
      <c r="E65" s="1336"/>
      <c r="F65" s="1337"/>
      <c r="G65" s="342"/>
      <c r="H65" s="342"/>
      <c r="I65" s="342"/>
      <c r="J65" s="342"/>
    </row>
    <row r="66" spans="1:10" s="270" customFormat="1" x14ac:dyDescent="0.2">
      <c r="A66" s="666">
        <v>5</v>
      </c>
      <c r="B66" s="663">
        <v>33092</v>
      </c>
      <c r="C66" s="665" t="s">
        <v>1052</v>
      </c>
      <c r="D66" s="774">
        <v>16983176.34</v>
      </c>
      <c r="E66" s="1336"/>
      <c r="F66" s="1337"/>
      <c r="G66" s="342"/>
      <c r="H66" s="342"/>
      <c r="I66" s="342"/>
      <c r="J66" s="342"/>
    </row>
    <row r="67" spans="1:10" s="270" customFormat="1" x14ac:dyDescent="0.2">
      <c r="A67" s="666">
        <v>6</v>
      </c>
      <c r="B67" s="663">
        <v>33092</v>
      </c>
      <c r="C67" s="665" t="s">
        <v>1053</v>
      </c>
      <c r="D67" s="774">
        <v>56015647.659999996</v>
      </c>
      <c r="E67" s="1336"/>
      <c r="F67" s="1337"/>
      <c r="G67" s="342"/>
      <c r="H67" s="342"/>
      <c r="I67" s="342"/>
      <c r="J67" s="342"/>
    </row>
    <row r="68" spans="1:10" s="270" customFormat="1" ht="13.5" thickBot="1" x14ac:dyDescent="0.25">
      <c r="A68" s="779">
        <v>7</v>
      </c>
      <c r="B68" s="780">
        <v>33093</v>
      </c>
      <c r="C68" s="781" t="s">
        <v>864</v>
      </c>
      <c r="D68" s="782">
        <v>3136654</v>
      </c>
      <c r="E68" s="1336"/>
      <c r="F68" s="1337"/>
      <c r="G68" s="342"/>
      <c r="H68" s="342"/>
      <c r="I68" s="342"/>
      <c r="J68" s="342"/>
    </row>
    <row r="69" spans="1:10" s="270" customFormat="1" ht="13.5" thickBot="1" x14ac:dyDescent="0.25">
      <c r="A69" s="667">
        <v>333</v>
      </c>
      <c r="B69" s="1332" t="s">
        <v>492</v>
      </c>
      <c r="C69" s="1333"/>
      <c r="D69" s="668">
        <f>SUM(D62:D68)</f>
        <v>91272267.900000006</v>
      </c>
      <c r="E69" s="1338"/>
      <c r="F69" s="1339"/>
    </row>
    <row r="70" spans="1:10" s="270" customFormat="1" x14ac:dyDescent="0.2">
      <c r="A70" s="675"/>
      <c r="B70" s="676"/>
      <c r="C70" s="676"/>
      <c r="D70" s="677"/>
      <c r="E70" s="470"/>
      <c r="F70" s="470"/>
    </row>
    <row r="71" spans="1:10" s="270" customFormat="1" x14ac:dyDescent="0.2">
      <c r="A71" s="1318" t="s">
        <v>494</v>
      </c>
      <c r="B71" s="1318"/>
      <c r="C71" s="1318"/>
      <c r="D71" s="1318"/>
      <c r="E71" s="1318"/>
      <c r="F71" s="1318"/>
    </row>
    <row r="72" spans="1:10" s="270" customFormat="1" ht="13.5" thickBot="1" x14ac:dyDescent="0.25">
      <c r="A72" s="650"/>
      <c r="B72" s="86"/>
      <c r="C72" s="86"/>
      <c r="D72" s="86"/>
      <c r="E72" s="86"/>
      <c r="F72" s="86"/>
    </row>
    <row r="73" spans="1:10" s="270" customFormat="1" ht="13.5" customHeight="1" thickBot="1" x14ac:dyDescent="0.25">
      <c r="A73" s="660" t="s">
        <v>845</v>
      </c>
      <c r="B73" s="621" t="s">
        <v>846</v>
      </c>
      <c r="C73" s="1" t="s">
        <v>479</v>
      </c>
      <c r="D73" s="678" t="s">
        <v>480</v>
      </c>
      <c r="E73" s="1326" t="s">
        <v>510</v>
      </c>
      <c r="F73" s="1327"/>
    </row>
    <row r="74" spans="1:10" s="270" customFormat="1" ht="13.5" thickBot="1" x14ac:dyDescent="0.25">
      <c r="A74" s="656">
        <v>1</v>
      </c>
      <c r="B74" s="9">
        <v>34033</v>
      </c>
      <c r="C74" s="113" t="s">
        <v>875</v>
      </c>
      <c r="D74" s="313">
        <v>1559180</v>
      </c>
      <c r="E74" s="1328"/>
      <c r="F74" s="1329"/>
    </row>
    <row r="75" spans="1:10" s="270" customFormat="1" ht="14.25" customHeight="1" thickBot="1" x14ac:dyDescent="0.25">
      <c r="A75" s="652">
        <v>334</v>
      </c>
      <c r="B75" s="1321" t="s">
        <v>496</v>
      </c>
      <c r="C75" s="1322"/>
      <c r="D75" s="668">
        <f>SUM(D74:D74)</f>
        <v>1559180</v>
      </c>
      <c r="E75" s="1330"/>
      <c r="F75" s="1331"/>
    </row>
    <row r="76" spans="1:10" s="270" customFormat="1" x14ac:dyDescent="0.2">
      <c r="A76" s="675"/>
      <c r="B76" s="676"/>
      <c r="C76" s="676"/>
      <c r="D76" s="677"/>
      <c r="E76" s="470"/>
      <c r="F76" s="470"/>
    </row>
    <row r="77" spans="1:10" s="270" customFormat="1" x14ac:dyDescent="0.2">
      <c r="A77" s="1325" t="s">
        <v>1057</v>
      </c>
      <c r="B77" s="1325"/>
      <c r="C77" s="1325"/>
      <c r="D77" s="1325"/>
      <c r="E77" s="1325"/>
      <c r="F77" s="1325"/>
    </row>
    <row r="78" spans="1:10" s="270" customFormat="1" ht="13.5" thickBot="1" x14ac:dyDescent="0.25">
      <c r="A78" s="558"/>
      <c r="B78" s="558"/>
      <c r="C78" s="558"/>
      <c r="D78" s="558"/>
      <c r="E78" s="558"/>
      <c r="F78" s="558"/>
    </row>
    <row r="79" spans="1:10" s="270" customFormat="1" ht="13.5" thickBot="1" x14ac:dyDescent="0.25">
      <c r="A79" s="667" t="s">
        <v>477</v>
      </c>
      <c r="B79" s="678" t="s">
        <v>478</v>
      </c>
      <c r="C79" s="679" t="s">
        <v>479</v>
      </c>
      <c r="D79" s="678" t="s">
        <v>480</v>
      </c>
      <c r="E79" s="1326" t="s">
        <v>510</v>
      </c>
      <c r="F79" s="1327"/>
    </row>
    <row r="80" spans="1:10" s="270" customFormat="1" x14ac:dyDescent="0.2">
      <c r="A80" s="683">
        <v>1</v>
      </c>
      <c r="B80" s="664">
        <v>90002</v>
      </c>
      <c r="C80" s="686" t="s">
        <v>1063</v>
      </c>
      <c r="D80" s="343">
        <v>371900.69</v>
      </c>
      <c r="E80" s="1328"/>
      <c r="F80" s="1329"/>
    </row>
    <row r="81" spans="1:6" s="270" customFormat="1" x14ac:dyDescent="0.2">
      <c r="A81" s="683">
        <v>2</v>
      </c>
      <c r="B81" s="664">
        <v>90003</v>
      </c>
      <c r="C81" s="686" t="s">
        <v>1060</v>
      </c>
      <c r="D81" s="343">
        <v>636592.69999999995</v>
      </c>
      <c r="E81" s="1328"/>
      <c r="F81" s="1329"/>
    </row>
    <row r="82" spans="1:6" s="270" customFormat="1" ht="13.5" thickBot="1" x14ac:dyDescent="0.25">
      <c r="A82" s="911" t="s">
        <v>1062</v>
      </c>
      <c r="B82" s="472">
        <v>90006</v>
      </c>
      <c r="C82" s="907" t="s">
        <v>1061</v>
      </c>
      <c r="D82" s="908">
        <v>112339.89</v>
      </c>
      <c r="E82" s="1328"/>
      <c r="F82" s="1329"/>
    </row>
    <row r="83" spans="1:6" s="270" customFormat="1" ht="13.5" thickBot="1" x14ac:dyDescent="0.25">
      <c r="A83" s="667" t="s">
        <v>1058</v>
      </c>
      <c r="B83" s="1332" t="s">
        <v>1059</v>
      </c>
      <c r="C83" s="1333"/>
      <c r="D83" s="693">
        <f>SUM(D81:D82)</f>
        <v>748932.59</v>
      </c>
      <c r="E83" s="1330"/>
      <c r="F83" s="1331"/>
    </row>
    <row r="84" spans="1:6" s="270" customFormat="1" x14ac:dyDescent="0.2">
      <c r="A84" s="675"/>
      <c r="B84" s="676"/>
      <c r="C84" s="676"/>
      <c r="D84" s="694"/>
      <c r="E84" s="473"/>
      <c r="F84" s="473"/>
    </row>
    <row r="85" spans="1:6" s="270" customFormat="1" x14ac:dyDescent="0.2">
      <c r="A85" s="1325" t="s">
        <v>251</v>
      </c>
      <c r="B85" s="1325"/>
      <c r="C85" s="1325"/>
      <c r="D85" s="1325"/>
      <c r="E85" s="1325"/>
      <c r="F85" s="1325"/>
    </row>
    <row r="86" spans="1:6" s="270" customFormat="1" ht="13.5" thickBot="1" x14ac:dyDescent="0.25">
      <c r="A86" s="558"/>
      <c r="B86" s="558"/>
      <c r="C86" s="558"/>
      <c r="D86" s="558"/>
      <c r="E86" s="558"/>
      <c r="F86" s="558"/>
    </row>
    <row r="87" spans="1:6" s="270" customFormat="1" ht="13.5" thickBot="1" x14ac:dyDescent="0.25">
      <c r="A87" s="667" t="s">
        <v>477</v>
      </c>
      <c r="B87" s="678" t="s">
        <v>478</v>
      </c>
      <c r="C87" s="679" t="s">
        <v>479</v>
      </c>
      <c r="D87" s="678" t="s">
        <v>480</v>
      </c>
      <c r="E87" s="1326" t="s">
        <v>510</v>
      </c>
      <c r="F87" s="1327"/>
    </row>
    <row r="88" spans="1:6" s="270" customFormat="1" x14ac:dyDescent="0.2">
      <c r="A88" s="683">
        <v>1</v>
      </c>
      <c r="B88" s="664">
        <v>91252</v>
      </c>
      <c r="C88" s="686" t="s">
        <v>1055</v>
      </c>
      <c r="D88" s="343">
        <v>51595121.509999998</v>
      </c>
      <c r="E88" s="1328"/>
      <c r="F88" s="1329"/>
    </row>
    <row r="89" spans="1:6" s="270" customFormat="1" ht="13.5" thickBot="1" x14ac:dyDescent="0.25">
      <c r="A89" s="690" t="s">
        <v>1054</v>
      </c>
      <c r="B89" s="691">
        <v>91628</v>
      </c>
      <c r="C89" s="692" t="s">
        <v>571</v>
      </c>
      <c r="D89" s="783">
        <v>187915731.28999999</v>
      </c>
      <c r="E89" s="1328"/>
      <c r="F89" s="1329"/>
    </row>
    <row r="90" spans="1:6" s="270" customFormat="1" ht="13.5" thickBot="1" x14ac:dyDescent="0.25">
      <c r="A90" s="667" t="s">
        <v>250</v>
      </c>
      <c r="B90" s="1332" t="s">
        <v>570</v>
      </c>
      <c r="C90" s="1333"/>
      <c r="D90" s="693">
        <f>SUM(D88:D89)</f>
        <v>239510852.79999998</v>
      </c>
      <c r="E90" s="1330"/>
      <c r="F90" s="1331"/>
    </row>
    <row r="91" spans="1:6" s="270" customFormat="1" x14ac:dyDescent="0.2">
      <c r="A91" s="675"/>
      <c r="B91" s="676"/>
      <c r="C91" s="676"/>
      <c r="D91" s="694"/>
      <c r="E91" s="473"/>
      <c r="F91" s="473"/>
    </row>
    <row r="92" spans="1:6" s="270" customFormat="1" x14ac:dyDescent="0.2">
      <c r="A92" s="1325" t="s">
        <v>537</v>
      </c>
      <c r="B92" s="1325"/>
      <c r="C92" s="1325"/>
      <c r="D92" s="1325"/>
      <c r="E92" s="1325"/>
      <c r="F92" s="1325"/>
    </row>
    <row r="93" spans="1:6" s="270" customFormat="1" ht="13.5" thickBot="1" x14ac:dyDescent="0.25">
      <c r="A93" s="558"/>
      <c r="B93" s="558"/>
      <c r="C93" s="558"/>
      <c r="D93" s="558"/>
      <c r="E93" s="558"/>
      <c r="F93" s="558"/>
    </row>
    <row r="94" spans="1:6" s="270" customFormat="1" ht="13.5" thickBot="1" x14ac:dyDescent="0.25">
      <c r="A94" s="667" t="s">
        <v>477</v>
      </c>
      <c r="B94" s="678" t="s">
        <v>478</v>
      </c>
      <c r="C94" s="679" t="s">
        <v>479</v>
      </c>
      <c r="D94" s="678" t="s">
        <v>480</v>
      </c>
      <c r="E94" s="1326" t="s">
        <v>510</v>
      </c>
      <c r="F94" s="1327"/>
    </row>
    <row r="95" spans="1:6" s="270" customFormat="1" ht="13.5" thickBot="1" x14ac:dyDescent="0.25">
      <c r="A95" s="683">
        <v>1</v>
      </c>
      <c r="B95" s="664">
        <v>95113</v>
      </c>
      <c r="C95" s="686" t="s">
        <v>572</v>
      </c>
      <c r="D95" s="343">
        <v>537554.15</v>
      </c>
      <c r="E95" s="1328"/>
      <c r="F95" s="1329"/>
    </row>
    <row r="96" spans="1:6" s="270" customFormat="1" ht="13.5" thickBot="1" x14ac:dyDescent="0.25">
      <c r="A96" s="667" t="s">
        <v>523</v>
      </c>
      <c r="B96" s="1332" t="s">
        <v>538</v>
      </c>
      <c r="C96" s="1333"/>
      <c r="D96" s="693">
        <f>SUM(D95:D95)</f>
        <v>537554.15</v>
      </c>
      <c r="E96" s="1330"/>
      <c r="F96" s="1331"/>
    </row>
    <row r="97" spans="1:7" s="270" customFormat="1" x14ac:dyDescent="0.2">
      <c r="A97" s="342"/>
      <c r="B97" s="342"/>
      <c r="C97" s="342"/>
      <c r="D97" s="342"/>
      <c r="E97" s="342"/>
      <c r="F97" s="342"/>
    </row>
    <row r="98" spans="1:7" s="270" customFormat="1" x14ac:dyDescent="0.2">
      <c r="A98" s="1318" t="s">
        <v>498</v>
      </c>
      <c r="B98" s="1318"/>
      <c r="C98" s="1318"/>
      <c r="D98" s="1318"/>
      <c r="E98" s="1318"/>
      <c r="F98" s="1318"/>
    </row>
    <row r="99" spans="1:7" s="270" customFormat="1" ht="13.5" thickBot="1" x14ac:dyDescent="0.25">
      <c r="A99" s="650"/>
      <c r="B99" s="86"/>
      <c r="C99" s="86"/>
      <c r="D99" s="86"/>
      <c r="E99" s="86"/>
      <c r="F99" s="86"/>
    </row>
    <row r="100" spans="1:7" s="270" customFormat="1" ht="13.5" customHeight="1" thickBot="1" x14ac:dyDescent="0.25">
      <c r="A100" s="660" t="s">
        <v>845</v>
      </c>
      <c r="B100" s="621" t="s">
        <v>846</v>
      </c>
      <c r="C100" s="1" t="s">
        <v>479</v>
      </c>
      <c r="D100" s="763" t="s">
        <v>480</v>
      </c>
      <c r="E100" s="1326" t="s">
        <v>510</v>
      </c>
      <c r="F100" s="1327"/>
    </row>
    <row r="101" spans="1:7" s="270" customFormat="1" x14ac:dyDescent="0.2">
      <c r="A101" s="656">
        <v>1</v>
      </c>
      <c r="B101" s="18">
        <v>98045</v>
      </c>
      <c r="C101" s="638" t="s">
        <v>872</v>
      </c>
      <c r="D101" s="764">
        <v>501337600</v>
      </c>
      <c r="E101" s="1328"/>
      <c r="F101" s="1329"/>
    </row>
    <row r="102" spans="1:7" s="270" customFormat="1" ht="13.5" thickBot="1" x14ac:dyDescent="0.25">
      <c r="A102" s="628">
        <v>2</v>
      </c>
      <c r="B102" s="691">
        <v>98502</v>
      </c>
      <c r="C102" s="692" t="s">
        <v>1064</v>
      </c>
      <c r="D102" s="783">
        <v>8.82</v>
      </c>
      <c r="E102" s="1328"/>
      <c r="F102" s="1329"/>
    </row>
    <row r="103" spans="1:7" s="270" customFormat="1" ht="13.5" thickBot="1" x14ac:dyDescent="0.25">
      <c r="A103" s="652">
        <v>398</v>
      </c>
      <c r="B103" s="1321" t="s">
        <v>499</v>
      </c>
      <c r="C103" s="1322"/>
      <c r="D103" s="765">
        <f>SUM(D101:D102)</f>
        <v>501337608.81999999</v>
      </c>
      <c r="E103" s="1330"/>
      <c r="F103" s="1331"/>
    </row>
    <row r="104" spans="1:7" s="270" customFormat="1" x14ac:dyDescent="0.2">
      <c r="A104" s="342"/>
      <c r="B104" s="342"/>
      <c r="C104" s="342"/>
      <c r="D104" s="342"/>
      <c r="E104" s="342"/>
      <c r="F104" s="342"/>
    </row>
    <row r="105" spans="1:7" s="270" customFormat="1" x14ac:dyDescent="0.2">
      <c r="A105" s="1325" t="s">
        <v>539</v>
      </c>
      <c r="B105" s="1325"/>
      <c r="C105" s="1325"/>
      <c r="D105" s="1325"/>
      <c r="E105" s="1325"/>
      <c r="F105" s="1325"/>
    </row>
    <row r="106" spans="1:7" s="270" customFormat="1" ht="13.5" thickBot="1" x14ac:dyDescent="0.25">
      <c r="A106" s="558"/>
      <c r="B106" s="558"/>
      <c r="C106" s="558"/>
      <c r="D106" s="558"/>
      <c r="E106" s="558"/>
      <c r="F106" s="558"/>
    </row>
    <row r="107" spans="1:7" s="270" customFormat="1" ht="13.5" thickBot="1" x14ac:dyDescent="0.25">
      <c r="A107" s="667" t="s">
        <v>477</v>
      </c>
      <c r="B107" s="678" t="s">
        <v>478</v>
      </c>
      <c r="C107" s="679" t="s">
        <v>479</v>
      </c>
      <c r="D107" s="678" t="s">
        <v>480</v>
      </c>
      <c r="E107" s="1326" t="s">
        <v>510</v>
      </c>
      <c r="F107" s="1327"/>
    </row>
    <row r="108" spans="1:7" s="270" customFormat="1" ht="13.5" thickBot="1" x14ac:dyDescent="0.25">
      <c r="A108" s="683">
        <v>1</v>
      </c>
      <c r="B108" s="664"/>
      <c r="C108" s="686" t="s">
        <v>876</v>
      </c>
      <c r="D108" s="769">
        <v>353577.91</v>
      </c>
      <c r="E108" s="1328"/>
      <c r="F108" s="1329"/>
    </row>
    <row r="109" spans="1:7" s="270" customFormat="1" ht="13.5" thickBot="1" x14ac:dyDescent="0.25">
      <c r="A109" s="667"/>
      <c r="B109" s="1332" t="s">
        <v>540</v>
      </c>
      <c r="C109" s="1333"/>
      <c r="D109" s="668">
        <f>SUM(D108:D108)</f>
        <v>353577.91</v>
      </c>
      <c r="E109" s="1330"/>
      <c r="F109" s="1331"/>
      <c r="G109" s="342"/>
    </row>
    <row r="110" spans="1:7" s="270" customFormat="1" ht="12.75" customHeight="1" x14ac:dyDescent="0.2">
      <c r="E110" s="1340" t="s">
        <v>932</v>
      </c>
      <c r="F110" s="1340"/>
    </row>
    <row r="111" spans="1:7" s="270" customFormat="1" ht="66" customHeight="1" x14ac:dyDescent="0.2">
      <c r="A111" s="1341" t="s">
        <v>1406</v>
      </c>
      <c r="B111" s="1341"/>
      <c r="C111" s="1341"/>
      <c r="D111" s="1341"/>
      <c r="E111" s="1341"/>
      <c r="F111" s="1341"/>
    </row>
    <row r="112" spans="1:7" s="270" customFormat="1" x14ac:dyDescent="0.2">
      <c r="A112" s="342"/>
      <c r="B112" s="342"/>
      <c r="C112" s="342"/>
      <c r="D112" s="342"/>
      <c r="E112" s="342"/>
      <c r="F112" s="342"/>
      <c r="G112" s="342"/>
    </row>
    <row r="113" spans="1:6" s="270" customFormat="1" ht="15.75" x14ac:dyDescent="0.2">
      <c r="A113" s="1342" t="s">
        <v>1065</v>
      </c>
      <c r="B113" s="1342"/>
      <c r="C113" s="1342"/>
      <c r="D113" s="1342"/>
      <c r="E113" s="1342"/>
      <c r="F113" s="1342"/>
    </row>
    <row r="114" spans="1:6" s="270" customFormat="1" ht="15.75" x14ac:dyDescent="0.2">
      <c r="A114" s="557"/>
      <c r="B114" s="557"/>
      <c r="C114" s="557"/>
      <c r="D114" s="557"/>
      <c r="E114" s="557"/>
      <c r="F114" s="557"/>
    </row>
    <row r="115" spans="1:6" s="270" customFormat="1" x14ac:dyDescent="0.2">
      <c r="A115" s="1325" t="s">
        <v>500</v>
      </c>
      <c r="B115" s="1325"/>
      <c r="C115" s="1325"/>
      <c r="D115" s="1325"/>
      <c r="E115" s="1325"/>
      <c r="F115" s="1325"/>
    </row>
    <row r="116" spans="1:6" s="270" customFormat="1" ht="12.75" customHeight="1" thickBot="1" x14ac:dyDescent="0.25">
      <c r="A116" s="557"/>
      <c r="B116" s="557"/>
      <c r="C116" s="557"/>
      <c r="D116" s="557"/>
      <c r="E116" s="557"/>
      <c r="F116" s="557"/>
    </row>
    <row r="117" spans="1:6" s="270" customFormat="1" ht="13.5" thickBot="1" x14ac:dyDescent="0.25">
      <c r="A117" s="667" t="s">
        <v>501</v>
      </c>
      <c r="B117" s="678" t="s">
        <v>502</v>
      </c>
      <c r="C117" s="679" t="s">
        <v>519</v>
      </c>
      <c r="D117" s="678" t="s">
        <v>480</v>
      </c>
      <c r="E117" s="1334" t="s">
        <v>510</v>
      </c>
      <c r="F117" s="1335"/>
    </row>
    <row r="118" spans="1:6" s="270" customFormat="1" x14ac:dyDescent="0.2">
      <c r="A118" s="666">
        <v>313</v>
      </c>
      <c r="B118" s="695" t="s">
        <v>136</v>
      </c>
      <c r="C118" s="686" t="s">
        <v>103</v>
      </c>
      <c r="D118" s="343">
        <f>D14</f>
        <v>112783080.34000002</v>
      </c>
      <c r="E118" s="1336"/>
      <c r="F118" s="1337"/>
    </row>
    <row r="119" spans="1:6" s="270" customFormat="1" x14ac:dyDescent="0.2">
      <c r="A119" s="666">
        <v>314</v>
      </c>
      <c r="B119" s="695" t="s">
        <v>564</v>
      </c>
      <c r="C119" s="686" t="s">
        <v>877</v>
      </c>
      <c r="D119" s="343">
        <f>D20</f>
        <v>3776301.01</v>
      </c>
      <c r="E119" s="1336"/>
      <c r="F119" s="1337"/>
    </row>
    <row r="120" spans="1:6" s="270" customFormat="1" x14ac:dyDescent="0.2">
      <c r="A120" s="666">
        <v>315</v>
      </c>
      <c r="B120" s="695" t="s">
        <v>139</v>
      </c>
      <c r="C120" s="686" t="s">
        <v>171</v>
      </c>
      <c r="D120" s="343">
        <f>D25+D26</f>
        <v>5246300.93</v>
      </c>
      <c r="E120" s="1336"/>
      <c r="F120" s="1337"/>
    </row>
    <row r="121" spans="1:6" s="270" customFormat="1" x14ac:dyDescent="0.2">
      <c r="A121" s="666">
        <v>317</v>
      </c>
      <c r="B121" s="695" t="s">
        <v>138</v>
      </c>
      <c r="C121" s="686" t="s">
        <v>520</v>
      </c>
      <c r="D121" s="343">
        <f>D34+D35+D36+D37</f>
        <v>19627367.360000003</v>
      </c>
      <c r="E121" s="1336"/>
      <c r="F121" s="1337"/>
    </row>
    <row r="122" spans="1:6" s="270" customFormat="1" x14ac:dyDescent="0.2">
      <c r="A122" s="666">
        <v>322</v>
      </c>
      <c r="B122" s="695" t="s">
        <v>672</v>
      </c>
      <c r="C122" s="686" t="s">
        <v>676</v>
      </c>
      <c r="D122" s="343">
        <f>D46</f>
        <v>4000000</v>
      </c>
      <c r="E122" s="1336"/>
      <c r="F122" s="1337"/>
    </row>
    <row r="123" spans="1:6" s="270" customFormat="1" x14ac:dyDescent="0.2">
      <c r="A123" s="666">
        <v>333</v>
      </c>
      <c r="B123" s="695" t="s">
        <v>135</v>
      </c>
      <c r="C123" s="686" t="s">
        <v>506</v>
      </c>
      <c r="D123" s="343">
        <f>D69</f>
        <v>91272267.900000006</v>
      </c>
      <c r="E123" s="1336"/>
      <c r="F123" s="1337"/>
    </row>
    <row r="124" spans="1:6" s="270" customFormat="1" x14ac:dyDescent="0.2">
      <c r="A124" s="666">
        <v>334</v>
      </c>
      <c r="B124" s="696" t="s">
        <v>140</v>
      </c>
      <c r="C124" s="686" t="s">
        <v>134</v>
      </c>
      <c r="D124" s="343">
        <f>D75</f>
        <v>1559180</v>
      </c>
      <c r="E124" s="1336"/>
      <c r="F124" s="1337"/>
    </row>
    <row r="125" spans="1:6" s="270" customFormat="1" x14ac:dyDescent="0.2">
      <c r="A125" s="666"/>
      <c r="B125" s="696" t="s">
        <v>1058</v>
      </c>
      <c r="C125" s="686" t="s">
        <v>1057</v>
      </c>
      <c r="D125" s="343">
        <f>D83</f>
        <v>748932.59</v>
      </c>
      <c r="E125" s="1336"/>
      <c r="F125" s="1337"/>
    </row>
    <row r="126" spans="1:6" s="270" customFormat="1" x14ac:dyDescent="0.2">
      <c r="A126" s="666"/>
      <c r="B126" s="696" t="s">
        <v>250</v>
      </c>
      <c r="C126" s="686" t="s">
        <v>251</v>
      </c>
      <c r="D126" s="343">
        <f>D88</f>
        <v>51595121.509999998</v>
      </c>
      <c r="E126" s="1336"/>
      <c r="F126" s="1337"/>
    </row>
    <row r="127" spans="1:6" s="270" customFormat="1" x14ac:dyDescent="0.2">
      <c r="A127" s="666" t="s">
        <v>41</v>
      </c>
      <c r="B127" s="696" t="s">
        <v>523</v>
      </c>
      <c r="C127" s="686" t="s">
        <v>537</v>
      </c>
      <c r="D127" s="343">
        <f>D96</f>
        <v>537554.15</v>
      </c>
      <c r="E127" s="1336"/>
      <c r="F127" s="1337"/>
    </row>
    <row r="128" spans="1:6" s="270" customFormat="1" x14ac:dyDescent="0.2">
      <c r="A128" s="666" t="s">
        <v>41</v>
      </c>
      <c r="B128" s="696" t="s">
        <v>102</v>
      </c>
      <c r="C128" s="686" t="s">
        <v>878</v>
      </c>
      <c r="D128" s="343">
        <f>D101</f>
        <v>501337600</v>
      </c>
      <c r="E128" s="1336"/>
      <c r="F128" s="1337"/>
    </row>
    <row r="129" spans="1:6" s="270" customFormat="1" ht="13.5" thickBot="1" x14ac:dyDescent="0.25">
      <c r="A129" s="471" t="s">
        <v>41</v>
      </c>
      <c r="B129" s="697"/>
      <c r="C129" s="698" t="s">
        <v>541</v>
      </c>
      <c r="D129" s="344">
        <f>D109</f>
        <v>353577.91</v>
      </c>
      <c r="E129" s="1336"/>
      <c r="F129" s="1337"/>
    </row>
    <row r="130" spans="1:6" s="270" customFormat="1" ht="13.5" thickBot="1" x14ac:dyDescent="0.25">
      <c r="A130" s="667" t="s">
        <v>41</v>
      </c>
      <c r="B130" s="679" t="s">
        <v>190</v>
      </c>
      <c r="C130" s="699" t="s">
        <v>507</v>
      </c>
      <c r="D130" s="693">
        <f>SUM(D118:D129)</f>
        <v>792837283.69999993</v>
      </c>
      <c r="E130" s="1338"/>
      <c r="F130" s="1339"/>
    </row>
    <row r="131" spans="1:6" s="270" customFormat="1" ht="15.75" x14ac:dyDescent="0.2">
      <c r="A131" s="557"/>
      <c r="B131" s="557"/>
      <c r="C131" s="557"/>
      <c r="D131" s="557"/>
      <c r="E131" s="557"/>
      <c r="F131" s="557"/>
    </row>
    <row r="132" spans="1:6" s="270" customFormat="1" x14ac:dyDescent="0.2">
      <c r="A132" s="1325" t="s">
        <v>508</v>
      </c>
      <c r="B132" s="1325"/>
      <c r="C132" s="1325"/>
      <c r="D132" s="1325"/>
      <c r="E132" s="1325"/>
      <c r="F132" s="1325"/>
    </row>
    <row r="133" spans="1:6" s="270" customFormat="1" ht="12.75" customHeight="1" thickBot="1" x14ac:dyDescent="0.25">
      <c r="A133" s="700"/>
      <c r="B133" s="700"/>
      <c r="C133" s="700"/>
      <c r="D133" s="662"/>
      <c r="E133" s="662"/>
      <c r="F133" s="662"/>
    </row>
    <row r="134" spans="1:6" s="270" customFormat="1" ht="13.5" thickBot="1" x14ac:dyDescent="0.25">
      <c r="A134" s="667" t="s">
        <v>501</v>
      </c>
      <c r="B134" s="678" t="s">
        <v>502</v>
      </c>
      <c r="C134" s="679" t="s">
        <v>519</v>
      </c>
      <c r="D134" s="678" t="s">
        <v>480</v>
      </c>
      <c r="E134" s="1334" t="s">
        <v>510</v>
      </c>
      <c r="F134" s="1335"/>
    </row>
    <row r="135" spans="1:6" s="270" customFormat="1" x14ac:dyDescent="0.2">
      <c r="A135" s="666">
        <v>315</v>
      </c>
      <c r="B135" s="695" t="s">
        <v>139</v>
      </c>
      <c r="C135" s="686" t="s">
        <v>171</v>
      </c>
      <c r="D135" s="344">
        <f>D27+D28</f>
        <v>74886154.079999998</v>
      </c>
      <c r="E135" s="1336"/>
      <c r="F135" s="1337"/>
    </row>
    <row r="136" spans="1:6" s="270" customFormat="1" x14ac:dyDescent="0.2">
      <c r="A136" s="666">
        <v>317</v>
      </c>
      <c r="B136" s="695" t="s">
        <v>138</v>
      </c>
      <c r="C136" s="686" t="s">
        <v>520</v>
      </c>
      <c r="D136" s="344">
        <f>D38+D39</f>
        <v>494937787.62</v>
      </c>
      <c r="E136" s="1336"/>
      <c r="F136" s="1337"/>
    </row>
    <row r="137" spans="1:6" s="270" customFormat="1" x14ac:dyDescent="0.2">
      <c r="A137" s="666">
        <v>329</v>
      </c>
      <c r="B137" s="695" t="s">
        <v>597</v>
      </c>
      <c r="C137" s="686" t="s">
        <v>595</v>
      </c>
      <c r="D137" s="344">
        <f>D52</f>
        <v>3237488</v>
      </c>
      <c r="E137" s="1336"/>
      <c r="F137" s="1337"/>
    </row>
    <row r="138" spans="1:6" s="270" customFormat="1" x14ac:dyDescent="0.2">
      <c r="A138" s="666" t="s">
        <v>41</v>
      </c>
      <c r="B138" s="696" t="s">
        <v>250</v>
      </c>
      <c r="C138" s="686" t="s">
        <v>251</v>
      </c>
      <c r="D138" s="343">
        <f>D89</f>
        <v>187915731.28999999</v>
      </c>
      <c r="E138" s="1336"/>
      <c r="F138" s="1337"/>
    </row>
    <row r="139" spans="1:6" s="270" customFormat="1" ht="13.5" thickBot="1" x14ac:dyDescent="0.25">
      <c r="A139" s="471"/>
      <c r="B139" s="696" t="s">
        <v>102</v>
      </c>
      <c r="C139" s="686" t="s">
        <v>878</v>
      </c>
      <c r="D139" s="343">
        <f>D102</f>
        <v>8.82</v>
      </c>
      <c r="E139" s="1336"/>
      <c r="F139" s="1337"/>
    </row>
    <row r="140" spans="1:6" s="270" customFormat="1" ht="13.5" thickBot="1" x14ac:dyDescent="0.25">
      <c r="A140" s="667" t="s">
        <v>41</v>
      </c>
      <c r="B140" s="679" t="s">
        <v>190</v>
      </c>
      <c r="C140" s="699" t="s">
        <v>507</v>
      </c>
      <c r="D140" s="693">
        <f>SUM(D135:D138)</f>
        <v>760977160.99000001</v>
      </c>
      <c r="E140" s="1338"/>
      <c r="F140" s="1339"/>
    </row>
    <row r="141" spans="1:6" s="270" customFormat="1" ht="15.75" x14ac:dyDescent="0.2">
      <c r="A141" s="557"/>
      <c r="B141" s="557"/>
      <c r="C141" s="557"/>
      <c r="D141" s="557"/>
      <c r="E141" s="557"/>
      <c r="F141" s="557"/>
    </row>
    <row r="142" spans="1:6" s="270" customFormat="1" ht="15.75" x14ac:dyDescent="0.2">
      <c r="A142" s="1342" t="s">
        <v>1065</v>
      </c>
      <c r="B142" s="1342"/>
      <c r="C142" s="1342"/>
      <c r="D142" s="1342"/>
      <c r="E142" s="1342"/>
      <c r="F142" s="1342"/>
    </row>
    <row r="143" spans="1:6" s="270" customFormat="1" ht="12.75" customHeight="1" x14ac:dyDescent="0.2">
      <c r="A143" s="557"/>
      <c r="B143" s="557"/>
      <c r="C143" s="557"/>
      <c r="D143" s="557"/>
      <c r="E143" s="557"/>
      <c r="F143" s="557"/>
    </row>
    <row r="144" spans="1:6" s="270" customFormat="1" x14ac:dyDescent="0.2">
      <c r="A144" s="1325" t="s">
        <v>509</v>
      </c>
      <c r="B144" s="1325"/>
      <c r="C144" s="1325"/>
      <c r="D144" s="1325"/>
      <c r="E144" s="1325"/>
      <c r="F144" s="1325"/>
    </row>
    <row r="145" spans="1:6" s="270" customFormat="1" ht="12.75" customHeight="1" thickBot="1" x14ac:dyDescent="0.25">
      <c r="A145" s="700"/>
      <c r="B145" s="700"/>
      <c r="C145" s="700"/>
      <c r="D145" s="662"/>
      <c r="E145" s="662"/>
      <c r="F145" s="662"/>
    </row>
    <row r="146" spans="1:6" s="270" customFormat="1" ht="13.5" thickBot="1" x14ac:dyDescent="0.25">
      <c r="A146" s="667" t="s">
        <v>501</v>
      </c>
      <c r="B146" s="678" t="s">
        <v>502</v>
      </c>
      <c r="C146" s="679" t="s">
        <v>519</v>
      </c>
      <c r="D146" s="678" t="s">
        <v>480</v>
      </c>
      <c r="E146" s="1334" t="s">
        <v>510</v>
      </c>
      <c r="F146" s="1335"/>
    </row>
    <row r="147" spans="1:6" s="270" customFormat="1" x14ac:dyDescent="0.2">
      <c r="A147" s="666">
        <v>313</v>
      </c>
      <c r="B147" s="695" t="s">
        <v>136</v>
      </c>
      <c r="C147" s="686" t="s">
        <v>103</v>
      </c>
      <c r="D147" s="343">
        <f>D14</f>
        <v>112783080.34000002</v>
      </c>
      <c r="E147" s="1336"/>
      <c r="F147" s="1337"/>
    </row>
    <row r="148" spans="1:6" s="270" customFormat="1" x14ac:dyDescent="0.2">
      <c r="A148" s="666">
        <v>314</v>
      </c>
      <c r="B148" s="695" t="s">
        <v>564</v>
      </c>
      <c r="C148" s="686" t="s">
        <v>877</v>
      </c>
      <c r="D148" s="343">
        <f>D20</f>
        <v>3776301.01</v>
      </c>
      <c r="E148" s="1336"/>
      <c r="F148" s="1337"/>
    </row>
    <row r="149" spans="1:6" s="270" customFormat="1" ht="13.5" customHeight="1" x14ac:dyDescent="0.2">
      <c r="A149" s="666">
        <v>315</v>
      </c>
      <c r="B149" s="695" t="s">
        <v>139</v>
      </c>
      <c r="C149" s="686" t="s">
        <v>171</v>
      </c>
      <c r="D149" s="343">
        <f>D29</f>
        <v>80132455.010000005</v>
      </c>
      <c r="E149" s="1336"/>
      <c r="F149" s="1337"/>
    </row>
    <row r="150" spans="1:6" s="270" customFormat="1" x14ac:dyDescent="0.2">
      <c r="A150" s="666">
        <v>317</v>
      </c>
      <c r="B150" s="695" t="s">
        <v>138</v>
      </c>
      <c r="C150" s="686" t="s">
        <v>520</v>
      </c>
      <c r="D150" s="343">
        <f>D40</f>
        <v>514565154.98000002</v>
      </c>
      <c r="E150" s="1336"/>
      <c r="F150" s="1337"/>
    </row>
    <row r="151" spans="1:6" s="270" customFormat="1" x14ac:dyDescent="0.2">
      <c r="A151" s="666">
        <v>322</v>
      </c>
      <c r="B151" s="695" t="s">
        <v>672</v>
      </c>
      <c r="C151" s="686" t="s">
        <v>676</v>
      </c>
      <c r="D151" s="344">
        <f>D46</f>
        <v>4000000</v>
      </c>
      <c r="E151" s="1336"/>
      <c r="F151" s="1337"/>
    </row>
    <row r="152" spans="1:6" s="270" customFormat="1" x14ac:dyDescent="0.2">
      <c r="A152" s="666">
        <v>329</v>
      </c>
      <c r="B152" s="695" t="s">
        <v>597</v>
      </c>
      <c r="C152" s="686" t="s">
        <v>595</v>
      </c>
      <c r="D152" s="343">
        <f>D53</f>
        <v>3237488</v>
      </c>
      <c r="E152" s="1336"/>
      <c r="F152" s="1337"/>
    </row>
    <row r="153" spans="1:6" s="270" customFormat="1" x14ac:dyDescent="0.2">
      <c r="A153" s="666">
        <v>333</v>
      </c>
      <c r="B153" s="695" t="s">
        <v>135</v>
      </c>
      <c r="C153" s="686" t="s">
        <v>506</v>
      </c>
      <c r="D153" s="343">
        <f>D69</f>
        <v>91272267.900000006</v>
      </c>
      <c r="E153" s="1336"/>
      <c r="F153" s="1337"/>
    </row>
    <row r="154" spans="1:6" s="270" customFormat="1" x14ac:dyDescent="0.2">
      <c r="A154" s="666">
        <v>334</v>
      </c>
      <c r="B154" s="696" t="s">
        <v>140</v>
      </c>
      <c r="C154" s="686" t="s">
        <v>134</v>
      </c>
      <c r="D154" s="343">
        <f>D75</f>
        <v>1559180</v>
      </c>
      <c r="E154" s="1336"/>
      <c r="F154" s="1337"/>
    </row>
    <row r="155" spans="1:6" s="270" customFormat="1" x14ac:dyDescent="0.2">
      <c r="A155" s="666"/>
      <c r="B155" s="696" t="s">
        <v>1058</v>
      </c>
      <c r="C155" s="686" t="s">
        <v>1057</v>
      </c>
      <c r="D155" s="344">
        <f>D83</f>
        <v>748932.59</v>
      </c>
      <c r="E155" s="1336"/>
      <c r="F155" s="1337"/>
    </row>
    <row r="156" spans="1:6" s="270" customFormat="1" x14ac:dyDescent="0.2">
      <c r="A156" s="666" t="s">
        <v>41</v>
      </c>
      <c r="B156" s="696" t="s">
        <v>250</v>
      </c>
      <c r="C156" s="686" t="s">
        <v>251</v>
      </c>
      <c r="D156" s="343">
        <f>D90</f>
        <v>239510852.79999998</v>
      </c>
      <c r="E156" s="1336"/>
      <c r="F156" s="1337"/>
    </row>
    <row r="157" spans="1:6" s="270" customFormat="1" x14ac:dyDescent="0.2">
      <c r="A157" s="666" t="s">
        <v>41</v>
      </c>
      <c r="B157" s="696" t="s">
        <v>523</v>
      </c>
      <c r="C157" s="686" t="s">
        <v>537</v>
      </c>
      <c r="D157" s="343">
        <f>D96</f>
        <v>537554.15</v>
      </c>
      <c r="E157" s="1336"/>
      <c r="F157" s="1337"/>
    </row>
    <row r="158" spans="1:6" s="270" customFormat="1" x14ac:dyDescent="0.2">
      <c r="A158" s="666" t="s">
        <v>41</v>
      </c>
      <c r="B158" s="696" t="s">
        <v>102</v>
      </c>
      <c r="C158" s="686" t="s">
        <v>878</v>
      </c>
      <c r="D158" s="343">
        <f>D103</f>
        <v>501337608.81999999</v>
      </c>
      <c r="E158" s="1336"/>
      <c r="F158" s="1337"/>
    </row>
    <row r="159" spans="1:6" s="270" customFormat="1" ht="13.5" thickBot="1" x14ac:dyDescent="0.25">
      <c r="A159" s="471" t="s">
        <v>41</v>
      </c>
      <c r="B159" s="697"/>
      <c r="C159" s="698" t="s">
        <v>541</v>
      </c>
      <c r="D159" s="344">
        <f>D109</f>
        <v>353577.91</v>
      </c>
      <c r="E159" s="1336"/>
      <c r="F159" s="1337"/>
    </row>
    <row r="160" spans="1:6" s="270" customFormat="1" ht="13.5" thickBot="1" x14ac:dyDescent="0.25">
      <c r="A160" s="667" t="s">
        <v>41</v>
      </c>
      <c r="B160" s="679" t="s">
        <v>190</v>
      </c>
      <c r="C160" s="699" t="s">
        <v>507</v>
      </c>
      <c r="D160" s="693">
        <f>SUM(D147:D159)</f>
        <v>1553814453.51</v>
      </c>
      <c r="E160" s="1338"/>
      <c r="F160" s="1339"/>
    </row>
    <row r="161" spans="3:4" s="270" customFormat="1" x14ac:dyDescent="0.2"/>
    <row r="162" spans="3:4" s="270" customFormat="1" x14ac:dyDescent="0.2">
      <c r="C162" s="529"/>
      <c r="D162" s="342"/>
    </row>
    <row r="163" spans="3:4" s="270" customFormat="1" x14ac:dyDescent="0.2">
      <c r="D163" s="346"/>
    </row>
    <row r="164" spans="3:4" s="270" customFormat="1" x14ac:dyDescent="0.2">
      <c r="D164" s="346"/>
    </row>
    <row r="165" spans="3:4" s="270" customFormat="1" x14ac:dyDescent="0.2">
      <c r="D165" s="346"/>
    </row>
    <row r="166" spans="3:4" x14ac:dyDescent="0.2">
      <c r="D166" s="346"/>
    </row>
    <row r="167" spans="3:4" x14ac:dyDescent="0.2">
      <c r="D167" s="346"/>
    </row>
  </sheetData>
  <mergeCells count="53">
    <mergeCell ref="A42:F42"/>
    <mergeCell ref="E1:F1"/>
    <mergeCell ref="A2:F2"/>
    <mergeCell ref="A4:F4"/>
    <mergeCell ref="B14:C14"/>
    <mergeCell ref="A22:F22"/>
    <mergeCell ref="E24:F29"/>
    <mergeCell ref="B29:C29"/>
    <mergeCell ref="A31:F31"/>
    <mergeCell ref="E33:F40"/>
    <mergeCell ref="B40:C40"/>
    <mergeCell ref="E6:F14"/>
    <mergeCell ref="A16:F16"/>
    <mergeCell ref="E18:F20"/>
    <mergeCell ref="B20:C20"/>
    <mergeCell ref="E87:F90"/>
    <mergeCell ref="B90:C90"/>
    <mergeCell ref="E44:F46"/>
    <mergeCell ref="B46:C46"/>
    <mergeCell ref="A48:F48"/>
    <mergeCell ref="E50:F53"/>
    <mergeCell ref="B53:C53"/>
    <mergeCell ref="A59:F59"/>
    <mergeCell ref="E61:F69"/>
    <mergeCell ref="B69:C69"/>
    <mergeCell ref="A85:F85"/>
    <mergeCell ref="A71:F71"/>
    <mergeCell ref="B75:C75"/>
    <mergeCell ref="E73:F75"/>
    <mergeCell ref="E56:F56"/>
    <mergeCell ref="A57:F57"/>
    <mergeCell ref="A105:F105"/>
    <mergeCell ref="E107:F109"/>
    <mergeCell ref="B109:C109"/>
    <mergeCell ref="A98:F98"/>
    <mergeCell ref="B103:C103"/>
    <mergeCell ref="E100:F103"/>
    <mergeCell ref="A77:F77"/>
    <mergeCell ref="E79:F83"/>
    <mergeCell ref="B83:C83"/>
    <mergeCell ref="E146:F160"/>
    <mergeCell ref="E110:F110"/>
    <mergeCell ref="A111:F111"/>
    <mergeCell ref="A142:F142"/>
    <mergeCell ref="A132:F132"/>
    <mergeCell ref="E134:F140"/>
    <mergeCell ref="A144:F144"/>
    <mergeCell ref="E117:F130"/>
    <mergeCell ref="A113:F113"/>
    <mergeCell ref="A115:F115"/>
    <mergeCell ref="A92:F92"/>
    <mergeCell ref="E94:F96"/>
    <mergeCell ref="B96:C96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0FF8B-3C2A-4CD2-ACB0-7894D79EC082}">
  <sheetPr>
    <tabColor theme="6" tint="0.59999389629810485"/>
  </sheetPr>
  <dimension ref="A1:E245"/>
  <sheetViews>
    <sheetView workbookViewId="0">
      <selection activeCell="H13" sqref="H13"/>
    </sheetView>
  </sheetViews>
  <sheetFormatPr defaultRowHeight="12.75" x14ac:dyDescent="0.2"/>
  <cols>
    <col min="1" max="1" width="48" customWidth="1"/>
    <col min="2" max="2" width="19.140625" customWidth="1"/>
    <col min="3" max="3" width="18.28515625" customWidth="1"/>
  </cols>
  <sheetData>
    <row r="1" spans="1:5" x14ac:dyDescent="0.2">
      <c r="A1" s="118"/>
      <c r="B1" s="118"/>
      <c r="C1" s="153" t="s">
        <v>1387</v>
      </c>
    </row>
    <row r="2" spans="1:5" ht="39" customHeight="1" x14ac:dyDescent="0.25">
      <c r="A2" s="1344" t="s">
        <v>1381</v>
      </c>
      <c r="B2" s="1344"/>
      <c r="C2" s="1344"/>
      <c r="D2" s="1197"/>
    </row>
    <row r="3" spans="1:5" ht="6.75" customHeight="1" x14ac:dyDescent="0.2"/>
    <row r="4" spans="1:5" ht="56.25" x14ac:dyDescent="0.2">
      <c r="A4" s="1177" t="s">
        <v>1375</v>
      </c>
      <c r="B4" s="1203" t="s">
        <v>1368</v>
      </c>
      <c r="C4" s="1203" t="s">
        <v>1367</v>
      </c>
      <c r="D4" s="5"/>
      <c r="E4" s="5"/>
    </row>
    <row r="5" spans="1:5" x14ac:dyDescent="0.2">
      <c r="A5" s="1206" t="s">
        <v>1379</v>
      </c>
      <c r="B5" s="1207">
        <f>108661076.78+57000</f>
        <v>108718076.78</v>
      </c>
      <c r="C5" s="1207">
        <f>92825050.05+57000</f>
        <v>92882050.049999997</v>
      </c>
      <c r="D5" s="5"/>
      <c r="E5" s="5"/>
    </row>
    <row r="6" spans="1:5" x14ac:dyDescent="0.2">
      <c r="A6" s="1201" t="s">
        <v>1205</v>
      </c>
      <c r="B6" s="1200">
        <v>6542000</v>
      </c>
      <c r="C6" s="1200">
        <v>6541341</v>
      </c>
      <c r="D6" s="5"/>
      <c r="E6" s="5"/>
    </row>
    <row r="7" spans="1:5" x14ac:dyDescent="0.2">
      <c r="A7" s="1201" t="s">
        <v>1206</v>
      </c>
      <c r="B7" s="1200">
        <v>941000</v>
      </c>
      <c r="C7" s="1200">
        <v>748267</v>
      </c>
      <c r="D7" s="5"/>
      <c r="E7" s="5"/>
    </row>
    <row r="8" spans="1:5" x14ac:dyDescent="0.2">
      <c r="A8" s="1201" t="s">
        <v>1207</v>
      </c>
      <c r="B8" s="1200">
        <v>25000000</v>
      </c>
      <c r="C8" s="1200">
        <v>25000000</v>
      </c>
      <c r="D8" s="5"/>
      <c r="E8" s="5"/>
    </row>
    <row r="9" spans="1:5" x14ac:dyDescent="0.2">
      <c r="A9" s="1201" t="s">
        <v>1365</v>
      </c>
      <c r="B9" s="1200">
        <v>4100000</v>
      </c>
      <c r="C9" s="1200">
        <v>4099644</v>
      </c>
      <c r="D9" s="5"/>
      <c r="E9" s="5"/>
    </row>
    <row r="10" spans="1:5" x14ac:dyDescent="0.2">
      <c r="A10" s="1204" t="s">
        <v>1371</v>
      </c>
      <c r="B10" s="1205">
        <v>36583000</v>
      </c>
      <c r="C10" s="1205">
        <v>36389252</v>
      </c>
      <c r="D10" s="5"/>
      <c r="E10" s="5"/>
    </row>
    <row r="11" spans="1:5" x14ac:dyDescent="0.2">
      <c r="A11" s="1201" t="s">
        <v>1208</v>
      </c>
      <c r="B11" s="1200">
        <v>250000</v>
      </c>
      <c r="C11" s="1200">
        <v>100000</v>
      </c>
      <c r="D11" s="5"/>
      <c r="E11" s="5"/>
    </row>
    <row r="12" spans="1:5" x14ac:dyDescent="0.2">
      <c r="A12" s="1201" t="s">
        <v>1369</v>
      </c>
      <c r="B12" s="1200">
        <v>100000</v>
      </c>
      <c r="C12" s="1200">
        <v>100000</v>
      </c>
      <c r="D12" s="5"/>
      <c r="E12" s="5"/>
    </row>
    <row r="13" spans="1:5" x14ac:dyDescent="0.2">
      <c r="A13" s="1201" t="s">
        <v>1209</v>
      </c>
      <c r="B13" s="1200">
        <v>200000</v>
      </c>
      <c r="C13" s="1200">
        <v>200000</v>
      </c>
      <c r="D13" s="5"/>
      <c r="E13" s="5"/>
    </row>
    <row r="14" spans="1:5" x14ac:dyDescent="0.2">
      <c r="A14" s="1201" t="s">
        <v>1210</v>
      </c>
      <c r="B14" s="1200">
        <v>100000</v>
      </c>
      <c r="C14" s="1200">
        <v>100000</v>
      </c>
      <c r="D14" s="5"/>
      <c r="E14" s="5"/>
    </row>
    <row r="15" spans="1:5" x14ac:dyDescent="0.2">
      <c r="A15" s="1201" t="s">
        <v>1211</v>
      </c>
      <c r="B15" s="1200">
        <v>70000</v>
      </c>
      <c r="C15" s="1200">
        <v>70000</v>
      </c>
      <c r="D15" s="5"/>
      <c r="E15" s="5"/>
    </row>
    <row r="16" spans="1:5" x14ac:dyDescent="0.2">
      <c r="A16" s="1201" t="s">
        <v>1366</v>
      </c>
      <c r="B16" s="1200">
        <v>100000</v>
      </c>
      <c r="C16" s="1200">
        <v>100000</v>
      </c>
      <c r="D16" s="5"/>
      <c r="E16" s="5"/>
    </row>
    <row r="17" spans="1:5" x14ac:dyDescent="0.2">
      <c r="A17" s="1201" t="s">
        <v>1212</v>
      </c>
      <c r="B17" s="1200">
        <v>150000</v>
      </c>
      <c r="C17" s="1200">
        <v>150000</v>
      </c>
      <c r="D17" s="5"/>
      <c r="E17" s="5"/>
    </row>
    <row r="18" spans="1:5" x14ac:dyDescent="0.2">
      <c r="A18" s="1204" t="s">
        <v>1370</v>
      </c>
      <c r="B18" s="1205">
        <v>970000</v>
      </c>
      <c r="C18" s="1205">
        <v>820000</v>
      </c>
      <c r="D18" s="5"/>
      <c r="E18" s="5"/>
    </row>
    <row r="19" spans="1:5" x14ac:dyDescent="0.2">
      <c r="A19" s="1201" t="s">
        <v>1213</v>
      </c>
      <c r="B19" s="1200">
        <v>0</v>
      </c>
      <c r="C19" s="1200">
        <v>300000</v>
      </c>
      <c r="D19" s="5"/>
      <c r="E19" s="5"/>
    </row>
    <row r="20" spans="1:5" x14ac:dyDescent="0.2">
      <c r="A20" s="1201" t="s">
        <v>1214</v>
      </c>
      <c r="B20" s="1200">
        <v>20000</v>
      </c>
      <c r="C20" s="1200">
        <v>20000</v>
      </c>
      <c r="D20" s="5"/>
      <c r="E20" s="5"/>
    </row>
    <row r="21" spans="1:5" x14ac:dyDescent="0.2">
      <c r="A21" s="1201" t="s">
        <v>1215</v>
      </c>
      <c r="B21" s="1200">
        <v>40000</v>
      </c>
      <c r="C21" s="1200">
        <v>40000</v>
      </c>
      <c r="D21" s="5"/>
      <c r="E21" s="5"/>
    </row>
    <row r="22" spans="1:5" x14ac:dyDescent="0.2">
      <c r="A22" s="1201" t="s">
        <v>1216</v>
      </c>
      <c r="B22" s="1200">
        <v>50000</v>
      </c>
      <c r="C22" s="1200">
        <v>50000</v>
      </c>
      <c r="D22" s="5"/>
      <c r="E22" s="5"/>
    </row>
    <row r="23" spans="1:5" x14ac:dyDescent="0.2">
      <c r="A23" s="1201" t="s">
        <v>1217</v>
      </c>
      <c r="B23" s="1200">
        <v>20000</v>
      </c>
      <c r="C23" s="1200">
        <v>20000</v>
      </c>
      <c r="D23" s="5"/>
      <c r="E23" s="5"/>
    </row>
    <row r="24" spans="1:5" x14ac:dyDescent="0.2">
      <c r="A24" s="1201" t="s">
        <v>1218</v>
      </c>
      <c r="B24" s="1200">
        <v>10000</v>
      </c>
      <c r="C24" s="1200">
        <v>10000</v>
      </c>
      <c r="D24" s="5"/>
      <c r="E24" s="5"/>
    </row>
    <row r="25" spans="1:5" x14ac:dyDescent="0.2">
      <c r="A25" s="1201" t="s">
        <v>1219</v>
      </c>
      <c r="B25" s="1200">
        <v>6900</v>
      </c>
      <c r="C25" s="1200">
        <v>6900</v>
      </c>
      <c r="D25" s="5"/>
      <c r="E25" s="5"/>
    </row>
    <row r="26" spans="1:5" x14ac:dyDescent="0.2">
      <c r="A26" s="1201" t="s">
        <v>1220</v>
      </c>
      <c r="B26" s="1200">
        <v>10000</v>
      </c>
      <c r="C26" s="1200">
        <v>10000</v>
      </c>
      <c r="D26" s="5"/>
      <c r="E26" s="5"/>
    </row>
    <row r="27" spans="1:5" x14ac:dyDescent="0.2">
      <c r="A27" s="1201" t="s">
        <v>1221</v>
      </c>
      <c r="B27" s="1200">
        <v>95326</v>
      </c>
      <c r="C27" s="1200">
        <v>95326</v>
      </c>
      <c r="D27" s="5"/>
      <c r="E27" s="5"/>
    </row>
    <row r="28" spans="1:5" x14ac:dyDescent="0.2">
      <c r="A28" s="1201" t="s">
        <v>1222</v>
      </c>
      <c r="B28" s="1200">
        <v>20000</v>
      </c>
      <c r="C28" s="1200">
        <v>20000</v>
      </c>
      <c r="D28" s="5"/>
      <c r="E28" s="5"/>
    </row>
    <row r="29" spans="1:5" x14ac:dyDescent="0.2">
      <c r="A29" s="1201" t="s">
        <v>1223</v>
      </c>
      <c r="B29" s="1200">
        <v>20000</v>
      </c>
      <c r="C29" s="1200">
        <v>20000</v>
      </c>
      <c r="D29" s="5"/>
      <c r="E29" s="5"/>
    </row>
    <row r="30" spans="1:5" x14ac:dyDescent="0.2">
      <c r="A30" s="1201" t="s">
        <v>1224</v>
      </c>
      <c r="B30" s="1200">
        <v>38000</v>
      </c>
      <c r="C30" s="1200">
        <v>38000</v>
      </c>
      <c r="D30" s="5"/>
      <c r="E30" s="5"/>
    </row>
    <row r="31" spans="1:5" x14ac:dyDescent="0.2">
      <c r="A31" s="1201" t="s">
        <v>1225</v>
      </c>
      <c r="B31" s="1200">
        <v>15000</v>
      </c>
      <c r="C31" s="1200">
        <v>15000</v>
      </c>
      <c r="D31" s="5"/>
      <c r="E31" s="5"/>
    </row>
    <row r="32" spans="1:5" x14ac:dyDescent="0.2">
      <c r="A32" s="1201" t="s">
        <v>1226</v>
      </c>
      <c r="B32" s="1200">
        <v>15000</v>
      </c>
      <c r="C32" s="1200">
        <v>15000</v>
      </c>
      <c r="D32" s="5"/>
      <c r="E32" s="5"/>
    </row>
    <row r="33" spans="1:5" x14ac:dyDescent="0.2">
      <c r="A33" s="1201" t="s">
        <v>1227</v>
      </c>
      <c r="B33" s="1200">
        <v>15000</v>
      </c>
      <c r="C33" s="1200">
        <v>15000</v>
      </c>
      <c r="D33" s="5"/>
      <c r="E33" s="5"/>
    </row>
    <row r="34" spans="1:5" x14ac:dyDescent="0.2">
      <c r="A34" s="1201" t="s">
        <v>1228</v>
      </c>
      <c r="B34" s="1200">
        <v>0</v>
      </c>
      <c r="C34" s="1200">
        <v>2500000</v>
      </c>
      <c r="D34" s="5"/>
      <c r="E34" s="5"/>
    </row>
    <row r="35" spans="1:5" x14ac:dyDescent="0.2">
      <c r="A35" s="1201" t="s">
        <v>1229</v>
      </c>
      <c r="B35" s="1200">
        <v>415150</v>
      </c>
      <c r="C35" s="1200">
        <v>330453.75</v>
      </c>
      <c r="D35" s="5"/>
      <c r="E35" s="5"/>
    </row>
    <row r="36" spans="1:5" x14ac:dyDescent="0.2">
      <c r="A36" s="1201" t="s">
        <v>1230</v>
      </c>
      <c r="B36" s="1200">
        <v>588000</v>
      </c>
      <c r="C36" s="1200">
        <v>0</v>
      </c>
      <c r="D36" s="5"/>
      <c r="E36" s="5"/>
    </row>
    <row r="37" spans="1:5" x14ac:dyDescent="0.2">
      <c r="A37" s="1201" t="s">
        <v>1231</v>
      </c>
      <c r="B37" s="1200">
        <v>316000</v>
      </c>
      <c r="C37" s="1200">
        <v>316000</v>
      </c>
      <c r="D37" s="5"/>
      <c r="E37" s="5"/>
    </row>
    <row r="38" spans="1:5" x14ac:dyDescent="0.2">
      <c r="A38" s="1201" t="s">
        <v>1232</v>
      </c>
      <c r="B38" s="1200">
        <v>100000</v>
      </c>
      <c r="C38" s="1200">
        <v>0</v>
      </c>
      <c r="D38" s="5"/>
      <c r="E38" s="5"/>
    </row>
    <row r="39" spans="1:5" x14ac:dyDescent="0.2">
      <c r="A39" s="1201" t="s">
        <v>1233</v>
      </c>
      <c r="B39" s="1200">
        <v>810850</v>
      </c>
      <c r="C39" s="1200">
        <v>810850</v>
      </c>
      <c r="D39" s="5"/>
      <c r="E39" s="5"/>
    </row>
    <row r="40" spans="1:5" x14ac:dyDescent="0.2">
      <c r="A40" s="1201" t="s">
        <v>1234</v>
      </c>
      <c r="B40" s="1200">
        <v>1661000</v>
      </c>
      <c r="C40" s="1200">
        <v>1661000</v>
      </c>
      <c r="D40" s="5"/>
      <c r="E40" s="5"/>
    </row>
    <row r="41" spans="1:5" x14ac:dyDescent="0.2">
      <c r="A41" s="1201" t="s">
        <v>1235</v>
      </c>
      <c r="B41" s="1200">
        <v>10000</v>
      </c>
      <c r="C41" s="1200">
        <v>10000</v>
      </c>
      <c r="D41" s="5"/>
      <c r="E41" s="5"/>
    </row>
    <row r="42" spans="1:5" x14ac:dyDescent="0.2">
      <c r="A42" s="1201" t="s">
        <v>1236</v>
      </c>
      <c r="B42" s="1200">
        <v>400000</v>
      </c>
      <c r="C42" s="1200">
        <v>0</v>
      </c>
      <c r="D42" s="5"/>
      <c r="E42" s="5"/>
    </row>
    <row r="43" spans="1:5" x14ac:dyDescent="0.2">
      <c r="A43" s="1201" t="s">
        <v>1237</v>
      </c>
      <c r="B43" s="1200">
        <v>192385</v>
      </c>
      <c r="C43" s="1200">
        <v>192385</v>
      </c>
      <c r="D43" s="5"/>
      <c r="E43" s="5"/>
    </row>
    <row r="44" spans="1:5" x14ac:dyDescent="0.2">
      <c r="A44" s="1201" t="s">
        <v>1238</v>
      </c>
      <c r="B44" s="1200">
        <v>189335</v>
      </c>
      <c r="C44" s="1200">
        <v>189335</v>
      </c>
      <c r="D44" s="5"/>
      <c r="E44" s="5"/>
    </row>
    <row r="45" spans="1:5" x14ac:dyDescent="0.2">
      <c r="A45" s="1201" t="s">
        <v>1239</v>
      </c>
      <c r="B45" s="1200">
        <v>354402</v>
      </c>
      <c r="C45" s="1200">
        <v>354402</v>
      </c>
      <c r="D45" s="5"/>
      <c r="E45" s="5"/>
    </row>
    <row r="46" spans="1:5" x14ac:dyDescent="0.2">
      <c r="A46" s="1201" t="s">
        <v>1240</v>
      </c>
      <c r="B46" s="1200">
        <v>1720920</v>
      </c>
      <c r="C46" s="1200">
        <v>1720917.6</v>
      </c>
      <c r="D46" s="5"/>
      <c r="E46" s="5"/>
    </row>
    <row r="47" spans="1:5" x14ac:dyDescent="0.2">
      <c r="A47" s="1201" t="s">
        <v>1241</v>
      </c>
      <c r="B47" s="1200">
        <v>20000</v>
      </c>
      <c r="C47" s="1200">
        <v>0</v>
      </c>
      <c r="D47" s="5"/>
      <c r="E47" s="5"/>
    </row>
    <row r="48" spans="1:5" x14ac:dyDescent="0.2">
      <c r="A48" s="1201" t="s">
        <v>1242</v>
      </c>
      <c r="B48" s="1200">
        <v>0</v>
      </c>
      <c r="C48" s="1200">
        <v>1250426.3899999999</v>
      </c>
      <c r="D48" s="5"/>
      <c r="E48" s="5"/>
    </row>
    <row r="49" spans="1:5" x14ac:dyDescent="0.2">
      <c r="A49" s="1201" t="s">
        <v>1243</v>
      </c>
      <c r="B49" s="1200">
        <v>0</v>
      </c>
      <c r="C49" s="1200">
        <v>460002.34</v>
      </c>
      <c r="D49" s="5"/>
      <c r="E49" s="5"/>
    </row>
    <row r="50" spans="1:5" x14ac:dyDescent="0.2">
      <c r="A50" s="1201" t="s">
        <v>1244</v>
      </c>
      <c r="B50" s="1200">
        <v>272000</v>
      </c>
      <c r="C50" s="1200">
        <v>0</v>
      </c>
      <c r="D50" s="5"/>
      <c r="E50" s="5"/>
    </row>
    <row r="51" spans="1:5" x14ac:dyDescent="0.2">
      <c r="A51" s="1201" t="s">
        <v>1245</v>
      </c>
      <c r="B51" s="1200">
        <v>15000</v>
      </c>
      <c r="C51" s="1200">
        <v>0</v>
      </c>
      <c r="D51" s="5"/>
      <c r="E51" s="5"/>
    </row>
    <row r="52" spans="1:5" x14ac:dyDescent="0.2">
      <c r="A52" s="1201" t="s">
        <v>1246</v>
      </c>
      <c r="B52" s="1200">
        <v>1100000</v>
      </c>
      <c r="C52" s="1200">
        <v>0</v>
      </c>
      <c r="D52" s="5"/>
      <c r="E52" s="5"/>
    </row>
    <row r="53" spans="1:5" x14ac:dyDescent="0.2">
      <c r="A53" s="1201" t="s">
        <v>1247</v>
      </c>
      <c r="B53" s="1200">
        <v>500000</v>
      </c>
      <c r="C53" s="1200">
        <v>0</v>
      </c>
      <c r="D53" s="5"/>
      <c r="E53" s="5"/>
    </row>
    <row r="54" spans="1:5" x14ac:dyDescent="0.2">
      <c r="A54" s="1201" t="s">
        <v>1248</v>
      </c>
      <c r="B54" s="1200">
        <v>4972000</v>
      </c>
      <c r="C54" s="1200">
        <v>4972000</v>
      </c>
      <c r="D54" s="5"/>
      <c r="E54" s="5"/>
    </row>
    <row r="55" spans="1:5" x14ac:dyDescent="0.2">
      <c r="A55" s="1201" t="s">
        <v>1249</v>
      </c>
      <c r="B55" s="1200">
        <v>2000000</v>
      </c>
      <c r="C55" s="1200">
        <v>2000000</v>
      </c>
      <c r="D55" s="5"/>
      <c r="E55" s="5"/>
    </row>
    <row r="57" spans="1:5" x14ac:dyDescent="0.2">
      <c r="A57" s="118"/>
      <c r="B57" s="118"/>
      <c r="C57" s="153" t="s">
        <v>1388</v>
      </c>
    </row>
    <row r="58" spans="1:5" ht="39" customHeight="1" x14ac:dyDescent="0.25">
      <c r="A58" s="1344" t="s">
        <v>1381</v>
      </c>
      <c r="B58" s="1344"/>
      <c r="C58" s="1344"/>
      <c r="D58" s="1197"/>
    </row>
    <row r="59" spans="1:5" ht="6.75" customHeight="1" x14ac:dyDescent="0.2"/>
    <row r="60" spans="1:5" ht="56.25" x14ac:dyDescent="0.2">
      <c r="A60" s="1177" t="s">
        <v>1375</v>
      </c>
      <c r="B60" s="1203" t="s">
        <v>1368</v>
      </c>
      <c r="C60" s="1203" t="s">
        <v>1367</v>
      </c>
      <c r="D60" s="5"/>
      <c r="E60" s="5"/>
    </row>
    <row r="61" spans="1:5" x14ac:dyDescent="0.2">
      <c r="A61" s="1201" t="s">
        <v>1401</v>
      </c>
      <c r="B61" s="1200">
        <v>100000</v>
      </c>
      <c r="C61" s="1200">
        <v>100000</v>
      </c>
      <c r="D61" s="5"/>
      <c r="E61" s="5"/>
    </row>
    <row r="62" spans="1:5" x14ac:dyDescent="0.2">
      <c r="A62" s="1201" t="s">
        <v>1250</v>
      </c>
      <c r="B62" s="1200">
        <v>47000</v>
      </c>
      <c r="C62" s="1200">
        <v>47000</v>
      </c>
      <c r="D62" s="5"/>
      <c r="E62" s="5"/>
    </row>
    <row r="63" spans="1:5" x14ac:dyDescent="0.2">
      <c r="A63" s="1201" t="s">
        <v>1251</v>
      </c>
      <c r="B63" s="1200">
        <v>49000</v>
      </c>
      <c r="C63" s="1200">
        <v>49000</v>
      </c>
      <c r="D63" s="5"/>
      <c r="E63" s="5"/>
    </row>
    <row r="64" spans="1:5" x14ac:dyDescent="0.2">
      <c r="A64" s="1201" t="s">
        <v>1252</v>
      </c>
      <c r="B64" s="1200">
        <v>40000</v>
      </c>
      <c r="C64" s="1200">
        <v>0</v>
      </c>
      <c r="D64" s="5"/>
      <c r="E64" s="5"/>
    </row>
    <row r="65" spans="1:5" x14ac:dyDescent="0.2">
      <c r="A65" s="1201" t="s">
        <v>1253</v>
      </c>
      <c r="B65" s="1200">
        <v>27000</v>
      </c>
      <c r="C65" s="1200">
        <v>27000</v>
      </c>
      <c r="D65" s="5"/>
      <c r="E65" s="5"/>
    </row>
    <row r="66" spans="1:5" x14ac:dyDescent="0.2">
      <c r="A66" s="1201" t="s">
        <v>1254</v>
      </c>
      <c r="B66" s="1200">
        <v>150000</v>
      </c>
      <c r="C66" s="1200">
        <v>57642</v>
      </c>
      <c r="D66" s="5"/>
      <c r="E66" s="5"/>
    </row>
    <row r="67" spans="1:5" x14ac:dyDescent="0.2">
      <c r="A67" s="1201" t="s">
        <v>1255</v>
      </c>
      <c r="B67" s="1200">
        <v>25000</v>
      </c>
      <c r="C67" s="1200">
        <v>25000</v>
      </c>
      <c r="D67" s="5"/>
      <c r="E67" s="5"/>
    </row>
    <row r="68" spans="1:5" x14ac:dyDescent="0.2">
      <c r="A68" s="1201" t="s">
        <v>1256</v>
      </c>
      <c r="B68" s="1200">
        <v>26000</v>
      </c>
      <c r="C68" s="1200">
        <v>26000</v>
      </c>
      <c r="D68" s="5"/>
      <c r="E68" s="5"/>
    </row>
    <row r="69" spans="1:5" x14ac:dyDescent="0.2">
      <c r="A69" s="1201" t="s">
        <v>1257</v>
      </c>
      <c r="B69" s="1200">
        <v>30000</v>
      </c>
      <c r="C69" s="1200">
        <v>60000</v>
      </c>
      <c r="D69" s="5"/>
      <c r="E69" s="5"/>
    </row>
    <row r="70" spans="1:5" x14ac:dyDescent="0.2">
      <c r="A70" s="1201" t="s">
        <v>1400</v>
      </c>
      <c r="B70" s="1200">
        <v>0</v>
      </c>
      <c r="C70" s="1200">
        <v>60000</v>
      </c>
      <c r="D70" s="5"/>
      <c r="E70" s="5"/>
    </row>
    <row r="71" spans="1:5" x14ac:dyDescent="0.2">
      <c r="A71" s="1201" t="s">
        <v>1258</v>
      </c>
      <c r="B71" s="1200">
        <v>0</v>
      </c>
      <c r="C71" s="1200">
        <v>300000</v>
      </c>
      <c r="D71" s="5"/>
      <c r="E71" s="5"/>
    </row>
    <row r="72" spans="1:5" x14ac:dyDescent="0.2">
      <c r="A72" s="1201" t="s">
        <v>1259</v>
      </c>
      <c r="B72" s="1200">
        <v>0</v>
      </c>
      <c r="C72" s="1200">
        <v>50000</v>
      </c>
      <c r="D72" s="5"/>
      <c r="E72" s="5"/>
    </row>
    <row r="73" spans="1:5" x14ac:dyDescent="0.2">
      <c r="A73" s="1201" t="s">
        <v>1260</v>
      </c>
      <c r="B73" s="1200">
        <v>0</v>
      </c>
      <c r="C73" s="1200">
        <v>1000000</v>
      </c>
      <c r="D73" s="5"/>
      <c r="E73" s="5"/>
    </row>
    <row r="74" spans="1:5" x14ac:dyDescent="0.2">
      <c r="A74" s="1201" t="s">
        <v>1399</v>
      </c>
      <c r="B74" s="1200">
        <v>10000</v>
      </c>
      <c r="C74" s="1200">
        <v>10000</v>
      </c>
      <c r="D74" s="5"/>
      <c r="E74" s="5"/>
    </row>
    <row r="75" spans="1:5" x14ac:dyDescent="0.2">
      <c r="A75" s="1201" t="s">
        <v>1261</v>
      </c>
      <c r="B75" s="1200">
        <v>1000000</v>
      </c>
      <c r="C75" s="1200">
        <v>0</v>
      </c>
      <c r="D75" s="5"/>
      <c r="E75" s="5"/>
    </row>
    <row r="76" spans="1:5" x14ac:dyDescent="0.2">
      <c r="A76" s="1201" t="s">
        <v>1262</v>
      </c>
      <c r="B76" s="1200">
        <v>1000000</v>
      </c>
      <c r="C76" s="1200">
        <v>1000000</v>
      </c>
      <c r="D76" s="5"/>
      <c r="E76" s="5"/>
    </row>
    <row r="77" spans="1:5" x14ac:dyDescent="0.2">
      <c r="A77" s="1201" t="s">
        <v>1263</v>
      </c>
      <c r="B77" s="1200">
        <v>1000000</v>
      </c>
      <c r="C77" s="1200">
        <v>1000000</v>
      </c>
      <c r="D77" s="5"/>
      <c r="E77" s="5"/>
    </row>
    <row r="78" spans="1:5" x14ac:dyDescent="0.2">
      <c r="A78" s="1201" t="s">
        <v>1264</v>
      </c>
      <c r="B78" s="1200">
        <v>700000</v>
      </c>
      <c r="C78" s="1200">
        <v>0</v>
      </c>
      <c r="D78" s="5"/>
      <c r="E78" s="5"/>
    </row>
    <row r="79" spans="1:5" x14ac:dyDescent="0.2">
      <c r="A79" s="1201" t="s">
        <v>1265</v>
      </c>
      <c r="B79" s="1200">
        <v>1000000</v>
      </c>
      <c r="C79" s="1200">
        <v>1000000</v>
      </c>
      <c r="D79" s="5"/>
      <c r="E79" s="5"/>
    </row>
    <row r="80" spans="1:5" x14ac:dyDescent="0.2">
      <c r="A80" s="1201" t="s">
        <v>1266</v>
      </c>
      <c r="B80" s="1200">
        <v>1000000</v>
      </c>
      <c r="C80" s="1200">
        <v>0</v>
      </c>
      <c r="D80" s="5"/>
      <c r="E80" s="5"/>
    </row>
    <row r="81" spans="1:5" x14ac:dyDescent="0.2">
      <c r="A81" s="1201" t="s">
        <v>1267</v>
      </c>
      <c r="B81" s="1200">
        <v>1200000</v>
      </c>
      <c r="C81" s="1200">
        <v>0</v>
      </c>
      <c r="D81" s="5"/>
      <c r="E81" s="5"/>
    </row>
    <row r="82" spans="1:5" x14ac:dyDescent="0.2">
      <c r="A82" s="1201" t="s">
        <v>1398</v>
      </c>
      <c r="B82" s="1200">
        <v>282900</v>
      </c>
      <c r="C82" s="1200">
        <v>279210</v>
      </c>
      <c r="D82" s="5"/>
      <c r="E82" s="5"/>
    </row>
    <row r="83" spans="1:5" x14ac:dyDescent="0.2">
      <c r="A83" s="1201" t="s">
        <v>1268</v>
      </c>
      <c r="B83" s="1200">
        <v>220000</v>
      </c>
      <c r="C83" s="1200">
        <v>0</v>
      </c>
      <c r="D83" s="5"/>
      <c r="E83" s="5"/>
    </row>
    <row r="84" spans="1:5" x14ac:dyDescent="0.2">
      <c r="A84" s="1201" t="s">
        <v>1269</v>
      </c>
      <c r="B84" s="1200">
        <v>1979500</v>
      </c>
      <c r="C84" s="1200">
        <v>1979500</v>
      </c>
      <c r="D84" s="5"/>
      <c r="E84" s="5"/>
    </row>
    <row r="85" spans="1:5" x14ac:dyDescent="0.2">
      <c r="A85" s="1201" t="s">
        <v>1270</v>
      </c>
      <c r="B85" s="1200">
        <v>369000</v>
      </c>
      <c r="C85" s="1200">
        <v>751600</v>
      </c>
      <c r="D85" s="5"/>
      <c r="E85" s="5"/>
    </row>
    <row r="86" spans="1:5" x14ac:dyDescent="0.2">
      <c r="A86" s="1201" t="s">
        <v>1271</v>
      </c>
      <c r="B86" s="1200">
        <v>820000</v>
      </c>
      <c r="C86" s="1200">
        <v>307499.40000000002</v>
      </c>
      <c r="D86" s="5"/>
      <c r="E86" s="5"/>
    </row>
    <row r="87" spans="1:5" x14ac:dyDescent="0.2">
      <c r="A87" s="1204" t="s">
        <v>1385</v>
      </c>
      <c r="B87" s="1205">
        <v>27087668</v>
      </c>
      <c r="C87" s="1205">
        <v>25572449.479999997</v>
      </c>
      <c r="D87" s="5"/>
      <c r="E87" s="5"/>
    </row>
    <row r="88" spans="1:5" x14ac:dyDescent="0.2">
      <c r="A88" s="1201" t="s">
        <v>1272</v>
      </c>
      <c r="B88" s="1200">
        <v>346725.3</v>
      </c>
      <c r="C88" s="1200">
        <v>21090.2</v>
      </c>
      <c r="D88" s="5"/>
      <c r="E88" s="5"/>
    </row>
    <row r="89" spans="1:5" x14ac:dyDescent="0.2">
      <c r="A89" s="1204" t="s">
        <v>1372</v>
      </c>
      <c r="B89" s="1205">
        <v>346725.3</v>
      </c>
      <c r="C89" s="1205">
        <v>21090.2</v>
      </c>
      <c r="D89" s="5"/>
      <c r="E89" s="5"/>
    </row>
    <row r="90" spans="1:5" x14ac:dyDescent="0.2">
      <c r="A90" s="1201" t="s">
        <v>1273</v>
      </c>
      <c r="B90" s="1200">
        <v>7947854</v>
      </c>
      <c r="C90" s="1200">
        <v>7919317.9100000001</v>
      </c>
      <c r="D90" s="5"/>
      <c r="E90" s="5"/>
    </row>
    <row r="91" spans="1:5" x14ac:dyDescent="0.2">
      <c r="A91" s="1201" t="s">
        <v>1274</v>
      </c>
      <c r="B91" s="1200">
        <v>700000</v>
      </c>
      <c r="C91" s="1200">
        <v>660000</v>
      </c>
      <c r="D91" s="5"/>
      <c r="E91" s="5"/>
    </row>
    <row r="92" spans="1:5" x14ac:dyDescent="0.2">
      <c r="A92" s="1201" t="s">
        <v>1275</v>
      </c>
      <c r="B92" s="1200">
        <v>200750</v>
      </c>
      <c r="C92" s="1200">
        <v>188500</v>
      </c>
      <c r="D92" s="5"/>
      <c r="E92" s="5"/>
    </row>
    <row r="93" spans="1:5" x14ac:dyDescent="0.2">
      <c r="A93" s="1201" t="s">
        <v>1276</v>
      </c>
      <c r="B93" s="1200">
        <v>12338003</v>
      </c>
      <c r="C93" s="1200">
        <v>11768719.51</v>
      </c>
      <c r="D93" s="5"/>
      <c r="E93" s="5"/>
    </row>
    <row r="94" spans="1:5" x14ac:dyDescent="0.2">
      <c r="A94" s="1201" t="s">
        <v>1277</v>
      </c>
      <c r="B94" s="1200">
        <v>476388</v>
      </c>
      <c r="C94" s="1200">
        <v>466495.05</v>
      </c>
      <c r="D94" s="5"/>
      <c r="E94" s="5"/>
    </row>
    <row r="95" spans="1:5" x14ac:dyDescent="0.2">
      <c r="A95" s="1201" t="s">
        <v>1278</v>
      </c>
      <c r="B95" s="1200">
        <v>727571</v>
      </c>
      <c r="C95" s="1200">
        <v>671421</v>
      </c>
      <c r="D95" s="5"/>
      <c r="E95" s="5"/>
    </row>
    <row r="96" spans="1:5" x14ac:dyDescent="0.2">
      <c r="A96" s="1201" t="s">
        <v>1279</v>
      </c>
      <c r="B96" s="1200">
        <v>1034663</v>
      </c>
      <c r="C96" s="1200">
        <v>1034663</v>
      </c>
      <c r="D96" s="5"/>
      <c r="E96" s="5"/>
    </row>
    <row r="97" spans="1:5" x14ac:dyDescent="0.2">
      <c r="A97" s="1201" t="s">
        <v>1280</v>
      </c>
      <c r="B97" s="1200">
        <v>142400</v>
      </c>
      <c r="C97" s="1200">
        <v>115931.5</v>
      </c>
      <c r="D97" s="5"/>
      <c r="E97" s="5"/>
    </row>
    <row r="98" spans="1:5" x14ac:dyDescent="0.2">
      <c r="A98" s="1201" t="s">
        <v>1373</v>
      </c>
      <c r="B98" s="1200">
        <v>472190.1</v>
      </c>
      <c r="C98" s="1200">
        <v>472190.1</v>
      </c>
      <c r="D98" s="5"/>
      <c r="E98" s="5"/>
    </row>
    <row r="99" spans="1:5" x14ac:dyDescent="0.2">
      <c r="A99" s="1201" t="s">
        <v>1282</v>
      </c>
      <c r="B99" s="1200">
        <v>200000</v>
      </c>
      <c r="C99" s="1200">
        <v>200000</v>
      </c>
      <c r="D99" s="5"/>
      <c r="E99" s="5"/>
    </row>
    <row r="100" spans="1:5" x14ac:dyDescent="0.2">
      <c r="A100" s="1201" t="s">
        <v>1283</v>
      </c>
      <c r="B100" s="1200">
        <v>2688684.36</v>
      </c>
      <c r="C100" s="1200">
        <v>766743.36</v>
      </c>
      <c r="D100" s="5"/>
      <c r="E100" s="5"/>
    </row>
    <row r="101" spans="1:5" x14ac:dyDescent="0.2">
      <c r="A101" s="1201" t="s">
        <v>1284</v>
      </c>
      <c r="B101" s="1200">
        <v>476700</v>
      </c>
      <c r="C101" s="1200">
        <v>0</v>
      </c>
      <c r="D101" s="5"/>
      <c r="E101" s="5"/>
    </row>
    <row r="102" spans="1:5" x14ac:dyDescent="0.2">
      <c r="A102" s="1201" t="s">
        <v>1285</v>
      </c>
      <c r="B102" s="1200">
        <v>1000000</v>
      </c>
      <c r="C102" s="1200">
        <v>0</v>
      </c>
      <c r="D102" s="5"/>
      <c r="E102" s="5"/>
    </row>
    <row r="103" spans="1:5" x14ac:dyDescent="0.2">
      <c r="A103" s="1201" t="s">
        <v>1286</v>
      </c>
      <c r="B103" s="1200">
        <v>502750.01</v>
      </c>
      <c r="C103" s="1200">
        <v>427850</v>
      </c>
      <c r="D103" s="5"/>
      <c r="E103" s="5"/>
    </row>
    <row r="104" spans="1:5" x14ac:dyDescent="0.2">
      <c r="A104" s="1201" t="s">
        <v>1287</v>
      </c>
      <c r="B104" s="1200">
        <v>5160099.21</v>
      </c>
      <c r="C104" s="1200">
        <v>1225685.27</v>
      </c>
      <c r="D104" s="5"/>
      <c r="E104" s="5"/>
    </row>
    <row r="105" spans="1:5" x14ac:dyDescent="0.2">
      <c r="A105" s="1201" t="s">
        <v>1288</v>
      </c>
      <c r="B105" s="1200">
        <v>120000</v>
      </c>
      <c r="C105" s="1200">
        <v>87080</v>
      </c>
      <c r="D105" s="5"/>
      <c r="E105" s="5"/>
    </row>
    <row r="106" spans="1:5" x14ac:dyDescent="0.2">
      <c r="A106" s="1201" t="s">
        <v>1289</v>
      </c>
      <c r="B106" s="1200">
        <f>152918+57000</f>
        <v>209918</v>
      </c>
      <c r="C106" s="1200">
        <f>210768+57000</f>
        <v>267768</v>
      </c>
      <c r="D106" s="5"/>
      <c r="E106" s="5"/>
    </row>
    <row r="107" spans="1:5" x14ac:dyDescent="0.2">
      <c r="A107" s="1201" t="s">
        <v>1290</v>
      </c>
      <c r="B107" s="1200">
        <v>111877.8</v>
      </c>
      <c r="C107" s="1200">
        <v>0</v>
      </c>
      <c r="D107" s="5"/>
      <c r="E107" s="5"/>
    </row>
    <row r="108" spans="1:5" x14ac:dyDescent="0.2">
      <c r="A108" s="1201" t="s">
        <v>1291</v>
      </c>
      <c r="B108" s="1200">
        <v>420430</v>
      </c>
      <c r="C108" s="1200">
        <v>286420</v>
      </c>
      <c r="D108" s="5"/>
      <c r="E108" s="5"/>
    </row>
    <row r="109" spans="1:5" x14ac:dyDescent="0.2">
      <c r="A109" s="1201" t="s">
        <v>1292</v>
      </c>
      <c r="B109" s="1200">
        <v>1225535</v>
      </c>
      <c r="C109" s="1200">
        <v>1536616.5</v>
      </c>
      <c r="D109" s="5"/>
      <c r="E109" s="5"/>
    </row>
    <row r="110" spans="1:5" ht="24.75" customHeight="1" x14ac:dyDescent="0.2">
      <c r="A110" s="1208" t="s">
        <v>1397</v>
      </c>
      <c r="B110" s="1225">
        <v>958965</v>
      </c>
      <c r="C110" s="1225">
        <v>575912.17000000004</v>
      </c>
      <c r="D110" s="5"/>
      <c r="E110" s="5"/>
    </row>
    <row r="112" spans="1:5" x14ac:dyDescent="0.2">
      <c r="A112" s="118"/>
      <c r="B112" s="118"/>
      <c r="C112" s="153" t="s">
        <v>1389</v>
      </c>
    </row>
    <row r="113" spans="1:5" ht="39" customHeight="1" x14ac:dyDescent="0.25">
      <c r="A113" s="1344" t="s">
        <v>1381</v>
      </c>
      <c r="B113" s="1344"/>
      <c r="C113" s="1344"/>
      <c r="D113" s="1197"/>
    </row>
    <row r="114" spans="1:5" ht="6.75" customHeight="1" x14ac:dyDescent="0.2"/>
    <row r="115" spans="1:5" ht="56.25" x14ac:dyDescent="0.2">
      <c r="A115" s="1177" t="s">
        <v>1375</v>
      </c>
      <c r="B115" s="1203" t="s">
        <v>1368</v>
      </c>
      <c r="C115" s="1203" t="s">
        <v>1367</v>
      </c>
      <c r="D115" s="5"/>
      <c r="E115" s="5"/>
    </row>
    <row r="116" spans="1:5" x14ac:dyDescent="0.2">
      <c r="A116" s="1201" t="s">
        <v>1293</v>
      </c>
      <c r="B116" s="1200">
        <v>701799</v>
      </c>
      <c r="C116" s="1200">
        <v>560141</v>
      </c>
      <c r="D116" s="5"/>
      <c r="E116" s="5"/>
    </row>
    <row r="117" spans="1:5" x14ac:dyDescent="0.2">
      <c r="A117" s="1201" t="s">
        <v>1294</v>
      </c>
      <c r="B117" s="1200">
        <v>22575</v>
      </c>
      <c r="C117" s="1200">
        <v>22573</v>
      </c>
      <c r="D117" s="5"/>
      <c r="E117" s="5"/>
    </row>
    <row r="118" spans="1:5" x14ac:dyDescent="0.2">
      <c r="A118" s="1201" t="s">
        <v>1295</v>
      </c>
      <c r="B118" s="1200">
        <v>116300</v>
      </c>
      <c r="C118" s="1200">
        <v>50000</v>
      </c>
      <c r="D118" s="5"/>
      <c r="E118" s="5"/>
    </row>
    <row r="119" spans="1:5" x14ac:dyDescent="0.2">
      <c r="A119" s="1204" t="s">
        <v>1374</v>
      </c>
      <c r="B119" s="1205">
        <f>37898452.48+57000</f>
        <v>37955452.479999997</v>
      </c>
      <c r="C119" s="1205">
        <f>29247027.37+57000</f>
        <v>29304027.370000001</v>
      </c>
      <c r="D119" s="5"/>
      <c r="E119" s="5"/>
    </row>
    <row r="120" spans="1:5" x14ac:dyDescent="0.2">
      <c r="A120" s="1201" t="s">
        <v>1296</v>
      </c>
      <c r="B120" s="1200">
        <v>127650</v>
      </c>
      <c r="C120" s="1200">
        <v>127650</v>
      </c>
      <c r="D120" s="5"/>
      <c r="E120" s="5"/>
    </row>
    <row r="121" spans="1:5" x14ac:dyDescent="0.2">
      <c r="A121" s="1204" t="s">
        <v>1376</v>
      </c>
      <c r="B121" s="1205">
        <v>127650</v>
      </c>
      <c r="C121" s="1205">
        <v>127650</v>
      </c>
      <c r="D121" s="5"/>
      <c r="E121" s="5"/>
    </row>
    <row r="122" spans="1:5" x14ac:dyDescent="0.2">
      <c r="A122" s="1201" t="s">
        <v>1297</v>
      </c>
      <c r="B122" s="1200">
        <v>5000000</v>
      </c>
      <c r="C122" s="1200">
        <v>0</v>
      </c>
      <c r="D122" s="5"/>
      <c r="E122" s="5"/>
    </row>
    <row r="123" spans="1:5" x14ac:dyDescent="0.2">
      <c r="A123" s="1204" t="s">
        <v>1377</v>
      </c>
      <c r="B123" s="1205">
        <v>5000000</v>
      </c>
      <c r="C123" s="1205">
        <v>0</v>
      </c>
      <c r="D123" s="5"/>
      <c r="E123" s="5"/>
    </row>
    <row r="124" spans="1:5" x14ac:dyDescent="0.2">
      <c r="A124" s="1201" t="s">
        <v>1298</v>
      </c>
      <c r="B124" s="1200">
        <v>647581</v>
      </c>
      <c r="C124" s="1200">
        <v>647581</v>
      </c>
      <c r="D124" s="5"/>
      <c r="E124" s="5"/>
    </row>
    <row r="125" spans="1:5" x14ac:dyDescent="0.2">
      <c r="A125" s="1204" t="s">
        <v>1378</v>
      </c>
      <c r="B125" s="1205">
        <v>647581</v>
      </c>
      <c r="C125" s="1205">
        <v>647581</v>
      </c>
      <c r="D125" s="5"/>
      <c r="E125" s="5"/>
    </row>
    <row r="126" spans="1:5" x14ac:dyDescent="0.2">
      <c r="A126" s="1209" t="s">
        <v>1380</v>
      </c>
      <c r="B126" s="1210">
        <f>15871738+2970000</f>
        <v>18841738</v>
      </c>
      <c r="C126" s="1210">
        <f>15487524.58+2850000</f>
        <v>18337524.579999998</v>
      </c>
      <c r="D126" s="5"/>
      <c r="E126" s="5"/>
    </row>
    <row r="127" spans="1:5" x14ac:dyDescent="0.2">
      <c r="A127" s="1201" t="s">
        <v>1299</v>
      </c>
      <c r="B127" s="1200">
        <v>11691000</v>
      </c>
      <c r="C127" s="1200">
        <v>11690005</v>
      </c>
      <c r="D127" s="5"/>
      <c r="E127" s="5"/>
    </row>
    <row r="128" spans="1:5" x14ac:dyDescent="0.2">
      <c r="A128" s="1201" t="s">
        <v>1300</v>
      </c>
      <c r="B128" s="1200">
        <v>737000</v>
      </c>
      <c r="C128" s="1200">
        <v>736594</v>
      </c>
      <c r="D128" s="5"/>
      <c r="E128" s="5"/>
    </row>
    <row r="129" spans="1:5" x14ac:dyDescent="0.2">
      <c r="A129" s="1204" t="s">
        <v>1371</v>
      </c>
      <c r="B129" s="1205">
        <v>12428000</v>
      </c>
      <c r="C129" s="1205">
        <v>12426599</v>
      </c>
      <c r="D129" s="5"/>
      <c r="E129" s="5"/>
    </row>
    <row r="130" spans="1:5" x14ac:dyDescent="0.2">
      <c r="A130" s="1201" t="s">
        <v>1396</v>
      </c>
      <c r="B130" s="1200">
        <v>300000</v>
      </c>
      <c r="C130" s="1200">
        <v>300000</v>
      </c>
      <c r="D130" s="5"/>
      <c r="E130" s="5"/>
    </row>
    <row r="131" spans="1:5" x14ac:dyDescent="0.2">
      <c r="A131" s="1201" t="s">
        <v>1391</v>
      </c>
      <c r="B131" s="1200">
        <v>220000</v>
      </c>
      <c r="C131" s="1200">
        <v>200000</v>
      </c>
      <c r="D131" s="5"/>
      <c r="E131" s="5"/>
    </row>
    <row r="132" spans="1:5" x14ac:dyDescent="0.2">
      <c r="A132" s="1201" t="s">
        <v>1392</v>
      </c>
      <c r="B132" s="1200">
        <v>500000</v>
      </c>
      <c r="C132" s="1200">
        <v>500000</v>
      </c>
      <c r="D132" s="5"/>
      <c r="E132" s="5"/>
    </row>
    <row r="133" spans="1:5" x14ac:dyDescent="0.2">
      <c r="A133" s="1201" t="s">
        <v>1393</v>
      </c>
      <c r="B133" s="1200">
        <v>2250000</v>
      </c>
      <c r="C133" s="1200">
        <v>2150000</v>
      </c>
      <c r="D133" s="5"/>
      <c r="E133" s="5"/>
    </row>
    <row r="134" spans="1:5" x14ac:dyDescent="0.2">
      <c r="A134" s="1201" t="s">
        <v>1301</v>
      </c>
      <c r="B134" s="1200">
        <v>167819</v>
      </c>
      <c r="C134" s="1200">
        <v>167819</v>
      </c>
      <c r="D134" s="5"/>
      <c r="E134" s="5"/>
    </row>
    <row r="135" spans="1:5" x14ac:dyDescent="0.2">
      <c r="A135" s="1201" t="s">
        <v>1302</v>
      </c>
      <c r="B135" s="1200">
        <v>99702</v>
      </c>
      <c r="C135" s="1200">
        <v>99702</v>
      </c>
      <c r="D135" s="5"/>
      <c r="E135" s="5"/>
    </row>
    <row r="136" spans="1:5" x14ac:dyDescent="0.2">
      <c r="A136" s="1201" t="s">
        <v>1303</v>
      </c>
      <c r="B136" s="1200">
        <v>769102</v>
      </c>
      <c r="C136" s="1200">
        <v>587347.07999999996</v>
      </c>
      <c r="D136" s="5"/>
      <c r="E136" s="5"/>
    </row>
    <row r="137" spans="1:5" x14ac:dyDescent="0.2">
      <c r="A137" s="1204" t="s">
        <v>1385</v>
      </c>
      <c r="B137" s="1205">
        <f>1336623+2970000</f>
        <v>4306623</v>
      </c>
      <c r="C137" s="1205">
        <f>1154868.08+2850000</f>
        <v>4004868.08</v>
      </c>
      <c r="D137" s="5"/>
      <c r="E137" s="5"/>
    </row>
    <row r="138" spans="1:5" x14ac:dyDescent="0.2">
      <c r="A138" s="1201" t="s">
        <v>1276</v>
      </c>
      <c r="B138" s="1200">
        <v>1245000</v>
      </c>
      <c r="C138" s="1200">
        <v>1386500</v>
      </c>
      <c r="D138" s="5"/>
      <c r="E138" s="5"/>
    </row>
    <row r="139" spans="1:5" x14ac:dyDescent="0.2">
      <c r="A139" s="1201" t="s">
        <v>1277</v>
      </c>
      <c r="B139" s="1200">
        <v>7000</v>
      </c>
      <c r="C139" s="1200">
        <v>7000</v>
      </c>
      <c r="D139" s="5"/>
      <c r="E139" s="5"/>
    </row>
    <row r="140" spans="1:5" x14ac:dyDescent="0.2">
      <c r="A140" s="1201" t="s">
        <v>1304</v>
      </c>
      <c r="B140" s="1200">
        <v>685115</v>
      </c>
      <c r="C140" s="1200">
        <v>342557.5</v>
      </c>
      <c r="D140" s="5"/>
      <c r="E140" s="5"/>
    </row>
    <row r="141" spans="1:5" x14ac:dyDescent="0.2">
      <c r="A141" s="1201" t="s">
        <v>1305</v>
      </c>
      <c r="B141" s="1200">
        <v>50000</v>
      </c>
      <c r="C141" s="1200">
        <v>50000</v>
      </c>
      <c r="D141" s="5"/>
      <c r="E141" s="5"/>
    </row>
    <row r="142" spans="1:5" x14ac:dyDescent="0.2">
      <c r="A142" s="1201" t="s">
        <v>1306</v>
      </c>
      <c r="B142" s="1200">
        <v>120000</v>
      </c>
      <c r="C142" s="1200">
        <v>120000</v>
      </c>
      <c r="D142" s="5"/>
      <c r="E142" s="5"/>
    </row>
    <row r="143" spans="1:5" x14ac:dyDescent="0.2">
      <c r="A143" s="1204" t="s">
        <v>1374</v>
      </c>
      <c r="B143" s="1205">
        <v>2107115</v>
      </c>
      <c r="C143" s="1205">
        <v>1906057.5</v>
      </c>
      <c r="D143" s="5"/>
      <c r="E143" s="5"/>
    </row>
    <row r="144" spans="1:5" x14ac:dyDescent="0.2">
      <c r="A144" s="1211" t="s">
        <v>1382</v>
      </c>
      <c r="B144" s="1212">
        <f>124532814.78+57000+2970000</f>
        <v>127559814.78</v>
      </c>
      <c r="C144" s="1212">
        <f>108312574.63+57000+2850000</f>
        <v>111219574.63</v>
      </c>
      <c r="D144" s="5"/>
      <c r="E144" s="5"/>
    </row>
    <row r="145" spans="1:5" x14ac:dyDescent="0.2">
      <c r="A145" s="1206" t="s">
        <v>1383</v>
      </c>
      <c r="B145" s="1207">
        <v>236897941.33000001</v>
      </c>
      <c r="C145" s="1207">
        <v>136533120.99000001</v>
      </c>
      <c r="D145" s="5"/>
      <c r="E145" s="5"/>
    </row>
    <row r="146" spans="1:5" x14ac:dyDescent="0.2">
      <c r="A146" s="1201" t="s">
        <v>1307</v>
      </c>
      <c r="B146" s="1200">
        <v>10800000</v>
      </c>
      <c r="C146" s="1200">
        <v>10800000</v>
      </c>
      <c r="D146" s="5"/>
      <c r="E146" s="5"/>
    </row>
    <row r="147" spans="1:5" x14ac:dyDescent="0.2">
      <c r="A147" s="1201" t="s">
        <v>1308</v>
      </c>
      <c r="B147" s="1200">
        <v>100000</v>
      </c>
      <c r="C147" s="1200">
        <v>0</v>
      </c>
      <c r="D147" s="5"/>
      <c r="E147" s="5"/>
    </row>
    <row r="148" spans="1:5" x14ac:dyDescent="0.2">
      <c r="A148" s="1201" t="s">
        <v>1309</v>
      </c>
      <c r="B148" s="1200">
        <v>200000</v>
      </c>
      <c r="C148" s="1200">
        <v>200000</v>
      </c>
      <c r="D148" s="5"/>
      <c r="E148" s="5"/>
    </row>
    <row r="149" spans="1:5" x14ac:dyDescent="0.2">
      <c r="A149" s="1201" t="s">
        <v>1395</v>
      </c>
      <c r="B149" s="1200">
        <v>100000</v>
      </c>
      <c r="C149" s="1200">
        <v>100000</v>
      </c>
      <c r="D149" s="5"/>
      <c r="E149" s="5"/>
    </row>
    <row r="150" spans="1:5" x14ac:dyDescent="0.2">
      <c r="A150" s="1201" t="s">
        <v>1310</v>
      </c>
      <c r="B150" s="1200">
        <v>500000</v>
      </c>
      <c r="C150" s="1200">
        <v>500000</v>
      </c>
      <c r="D150" s="5"/>
      <c r="E150" s="5"/>
    </row>
    <row r="151" spans="1:5" x14ac:dyDescent="0.2">
      <c r="A151" s="1201" t="s">
        <v>1311</v>
      </c>
      <c r="B151" s="1200">
        <v>100000</v>
      </c>
      <c r="C151" s="1200">
        <v>0</v>
      </c>
      <c r="D151" s="5"/>
      <c r="E151" s="5"/>
    </row>
    <row r="152" spans="1:5" x14ac:dyDescent="0.2">
      <c r="A152" s="1201" t="s">
        <v>1312</v>
      </c>
      <c r="B152" s="1200">
        <v>200000</v>
      </c>
      <c r="C152" s="1200">
        <v>200000</v>
      </c>
      <c r="D152" s="5"/>
      <c r="E152" s="5"/>
    </row>
    <row r="153" spans="1:5" x14ac:dyDescent="0.2">
      <c r="A153" s="1201" t="s">
        <v>1402</v>
      </c>
      <c r="B153" s="1200">
        <v>200000</v>
      </c>
      <c r="C153" s="1200">
        <v>0</v>
      </c>
      <c r="D153" s="5"/>
      <c r="E153" s="5"/>
    </row>
    <row r="154" spans="1:5" x14ac:dyDescent="0.2">
      <c r="A154" s="1201" t="s">
        <v>1313</v>
      </c>
      <c r="B154" s="1200">
        <v>500000</v>
      </c>
      <c r="C154" s="1200">
        <v>500000</v>
      </c>
      <c r="D154" s="5"/>
      <c r="E154" s="5"/>
    </row>
    <row r="155" spans="1:5" x14ac:dyDescent="0.2">
      <c r="A155" s="1201" t="s">
        <v>1314</v>
      </c>
      <c r="B155" s="1200">
        <v>747000</v>
      </c>
      <c r="C155" s="1200">
        <v>747000</v>
      </c>
      <c r="D155" s="5"/>
      <c r="E155" s="5"/>
    </row>
    <row r="156" spans="1:5" x14ac:dyDescent="0.2">
      <c r="A156" s="1201" t="s">
        <v>1315</v>
      </c>
      <c r="B156" s="1200">
        <v>516000</v>
      </c>
      <c r="C156" s="1200">
        <v>507748.27</v>
      </c>
      <c r="D156" s="5"/>
      <c r="E156" s="5"/>
    </row>
    <row r="157" spans="1:5" x14ac:dyDescent="0.2">
      <c r="A157" s="1201" t="s">
        <v>1316</v>
      </c>
      <c r="B157" s="1200">
        <v>2528000</v>
      </c>
      <c r="C157" s="1200">
        <v>2528000</v>
      </c>
      <c r="D157" s="5"/>
      <c r="E157" s="5"/>
    </row>
    <row r="158" spans="1:5" x14ac:dyDescent="0.2">
      <c r="A158" s="1201" t="s">
        <v>1317</v>
      </c>
      <c r="B158" s="1200">
        <v>2410000</v>
      </c>
      <c r="C158" s="1200">
        <v>2410000</v>
      </c>
      <c r="D158" s="5"/>
      <c r="E158" s="5"/>
    </row>
    <row r="159" spans="1:5" x14ac:dyDescent="0.2">
      <c r="A159" s="1201" t="s">
        <v>1318</v>
      </c>
      <c r="B159" s="1200">
        <v>344000</v>
      </c>
      <c r="C159" s="1200">
        <v>344000</v>
      </c>
      <c r="D159" s="5"/>
      <c r="E159" s="5"/>
    </row>
    <row r="160" spans="1:5" x14ac:dyDescent="0.2">
      <c r="A160" s="1201" t="s">
        <v>1319</v>
      </c>
      <c r="B160" s="1200">
        <v>1296020</v>
      </c>
      <c r="C160" s="1200">
        <v>1296020</v>
      </c>
      <c r="D160" s="5"/>
      <c r="E160" s="5"/>
    </row>
    <row r="161" spans="1:5" x14ac:dyDescent="0.2">
      <c r="A161" s="1201" t="s">
        <v>1320</v>
      </c>
      <c r="B161" s="1200">
        <v>112895</v>
      </c>
      <c r="C161" s="1200">
        <v>112895</v>
      </c>
      <c r="D161" s="5"/>
      <c r="E161" s="5"/>
    </row>
    <row r="162" spans="1:5" x14ac:dyDescent="0.2">
      <c r="A162" s="1201" t="s">
        <v>1321</v>
      </c>
      <c r="B162" s="1200">
        <v>1000000</v>
      </c>
      <c r="C162" s="1200">
        <v>933262</v>
      </c>
      <c r="D162" s="5"/>
      <c r="E162" s="5"/>
    </row>
    <row r="163" spans="1:5" x14ac:dyDescent="0.2">
      <c r="A163" s="1201" t="s">
        <v>1322</v>
      </c>
      <c r="B163" s="1200">
        <v>1720000</v>
      </c>
      <c r="C163" s="1200">
        <v>1720000</v>
      </c>
      <c r="D163" s="5"/>
      <c r="E163" s="5"/>
    </row>
    <row r="164" spans="1:5" x14ac:dyDescent="0.2">
      <c r="A164" s="1201" t="s">
        <v>1323</v>
      </c>
      <c r="B164" s="1200">
        <v>380240.32</v>
      </c>
      <c r="C164" s="1200">
        <v>380240.32</v>
      </c>
      <c r="D164" s="5"/>
      <c r="E164" s="5"/>
    </row>
    <row r="165" spans="1:5" x14ac:dyDescent="0.2">
      <c r="A165" s="1201" t="s">
        <v>1324</v>
      </c>
      <c r="B165" s="1200">
        <v>415000</v>
      </c>
      <c r="C165" s="1200">
        <v>0</v>
      </c>
      <c r="D165" s="5"/>
      <c r="E165" s="5"/>
    </row>
    <row r="166" spans="1:5" x14ac:dyDescent="0.2">
      <c r="A166" s="1201" t="s">
        <v>1325</v>
      </c>
      <c r="B166" s="1200">
        <v>317623.40999999997</v>
      </c>
      <c r="C166" s="1200">
        <v>0</v>
      </c>
      <c r="D166" s="5"/>
      <c r="E166" s="5"/>
    </row>
    <row r="168" spans="1:5" x14ac:dyDescent="0.2">
      <c r="A168" s="118"/>
      <c r="B168" s="118"/>
      <c r="C168" s="153" t="s">
        <v>1390</v>
      </c>
    </row>
    <row r="169" spans="1:5" ht="39" customHeight="1" x14ac:dyDescent="0.25">
      <c r="A169" s="1344" t="s">
        <v>1381</v>
      </c>
      <c r="B169" s="1344"/>
      <c r="C169" s="1344"/>
      <c r="D169" s="1197"/>
    </row>
    <row r="170" spans="1:5" ht="6.75" customHeight="1" x14ac:dyDescent="0.2"/>
    <row r="171" spans="1:5" ht="56.25" x14ac:dyDescent="0.2">
      <c r="A171" s="1177" t="s">
        <v>1375</v>
      </c>
      <c r="B171" s="1203" t="s">
        <v>1368</v>
      </c>
      <c r="C171" s="1203" t="s">
        <v>1367</v>
      </c>
      <c r="D171" s="5"/>
      <c r="E171" s="5"/>
    </row>
    <row r="172" spans="1:5" x14ac:dyDescent="0.2">
      <c r="A172" s="1201" t="s">
        <v>1326</v>
      </c>
      <c r="B172" s="1200">
        <v>2232000</v>
      </c>
      <c r="C172" s="1200">
        <v>0</v>
      </c>
      <c r="D172" s="5"/>
      <c r="E172" s="5"/>
    </row>
    <row r="173" spans="1:5" x14ac:dyDescent="0.2">
      <c r="A173" s="1201" t="s">
        <v>1327</v>
      </c>
      <c r="B173" s="1200">
        <v>730157.4</v>
      </c>
      <c r="C173" s="1200">
        <v>0</v>
      </c>
      <c r="D173" s="5"/>
      <c r="E173" s="5"/>
    </row>
    <row r="174" spans="1:5" x14ac:dyDescent="0.2">
      <c r="A174" s="1201" t="s">
        <v>1328</v>
      </c>
      <c r="B174" s="1200">
        <v>656028</v>
      </c>
      <c r="C174" s="1200">
        <v>0</v>
      </c>
      <c r="D174" s="5"/>
      <c r="E174" s="5"/>
    </row>
    <row r="175" spans="1:5" x14ac:dyDescent="0.2">
      <c r="A175" s="1213" t="s">
        <v>1329</v>
      </c>
      <c r="B175" s="1214">
        <v>893940</v>
      </c>
      <c r="C175" s="1214">
        <v>0</v>
      </c>
      <c r="D175" s="5"/>
      <c r="E175" s="5"/>
    </row>
    <row r="176" spans="1:5" x14ac:dyDescent="0.2">
      <c r="A176" s="1201" t="s">
        <v>1330</v>
      </c>
      <c r="B176" s="1200">
        <v>943800</v>
      </c>
      <c r="C176" s="1200">
        <v>0</v>
      </c>
      <c r="D176" s="5"/>
      <c r="E176" s="5"/>
    </row>
    <row r="177" spans="1:5" x14ac:dyDescent="0.2">
      <c r="A177" s="1201" t="s">
        <v>1331</v>
      </c>
      <c r="B177" s="1200">
        <v>689829</v>
      </c>
      <c r="C177" s="1200">
        <v>0</v>
      </c>
      <c r="D177" s="5"/>
      <c r="E177" s="5"/>
    </row>
    <row r="178" spans="1:5" x14ac:dyDescent="0.2">
      <c r="A178" s="1201" t="s">
        <v>1332</v>
      </c>
      <c r="B178" s="1200">
        <v>426520</v>
      </c>
      <c r="C178" s="1200">
        <v>0</v>
      </c>
      <c r="D178" s="5"/>
      <c r="E178" s="5"/>
    </row>
    <row r="179" spans="1:5" x14ac:dyDescent="0.2">
      <c r="A179" s="1201" t="s">
        <v>1333</v>
      </c>
      <c r="B179" s="1200">
        <v>396000</v>
      </c>
      <c r="C179" s="1200">
        <v>0</v>
      </c>
      <c r="D179" s="5"/>
      <c r="E179" s="5"/>
    </row>
    <row r="180" spans="1:5" x14ac:dyDescent="0.2">
      <c r="A180" s="1201" t="s">
        <v>1334</v>
      </c>
      <c r="B180" s="1200">
        <v>362891</v>
      </c>
      <c r="C180" s="1200">
        <v>0</v>
      </c>
      <c r="D180" s="5"/>
      <c r="E180" s="5"/>
    </row>
    <row r="181" spans="1:5" x14ac:dyDescent="0.2">
      <c r="A181" s="1201" t="s">
        <v>1335</v>
      </c>
      <c r="B181" s="1200">
        <v>8500000</v>
      </c>
      <c r="C181" s="1200">
        <v>0</v>
      </c>
      <c r="D181" s="5"/>
      <c r="E181" s="5"/>
    </row>
    <row r="182" spans="1:5" x14ac:dyDescent="0.2">
      <c r="A182" s="1201" t="s">
        <v>1336</v>
      </c>
      <c r="B182" s="1200">
        <v>500000</v>
      </c>
      <c r="C182" s="1200">
        <v>0</v>
      </c>
      <c r="D182" s="5"/>
      <c r="E182" s="5"/>
    </row>
    <row r="183" spans="1:5" x14ac:dyDescent="0.2">
      <c r="A183" s="1201" t="s">
        <v>1337</v>
      </c>
      <c r="B183" s="1200">
        <v>40000000</v>
      </c>
      <c r="C183" s="1200">
        <v>40000000</v>
      </c>
      <c r="D183" s="5"/>
      <c r="E183" s="5"/>
    </row>
    <row r="184" spans="1:5" x14ac:dyDescent="0.2">
      <c r="A184" s="1201" t="s">
        <v>1338</v>
      </c>
      <c r="B184" s="1200">
        <v>945000</v>
      </c>
      <c r="C184" s="1200">
        <v>0</v>
      </c>
      <c r="D184" s="5"/>
      <c r="E184" s="5"/>
    </row>
    <row r="185" spans="1:5" x14ac:dyDescent="0.2">
      <c r="A185" s="1201" t="s">
        <v>1339</v>
      </c>
      <c r="B185" s="1200">
        <v>647000</v>
      </c>
      <c r="C185" s="1200">
        <v>104408.04</v>
      </c>
      <c r="D185" s="5"/>
      <c r="E185" s="5"/>
    </row>
    <row r="186" spans="1:5" x14ac:dyDescent="0.2">
      <c r="A186" s="1201" t="s">
        <v>1340</v>
      </c>
      <c r="B186" s="1200">
        <v>1000000</v>
      </c>
      <c r="C186" s="1200">
        <v>1000000</v>
      </c>
      <c r="D186" s="5"/>
      <c r="E186" s="5"/>
    </row>
    <row r="187" spans="1:5" x14ac:dyDescent="0.2">
      <c r="A187" s="1201" t="s">
        <v>1341</v>
      </c>
      <c r="B187" s="1200">
        <v>3236667</v>
      </c>
      <c r="C187" s="1200">
        <v>0</v>
      </c>
      <c r="D187" s="5"/>
      <c r="E187" s="5"/>
    </row>
    <row r="188" spans="1:5" x14ac:dyDescent="0.2">
      <c r="A188" s="1201" t="s">
        <v>1342</v>
      </c>
      <c r="B188" s="1200">
        <v>1000000</v>
      </c>
      <c r="C188" s="1200">
        <v>1000000</v>
      </c>
      <c r="D188" s="5"/>
      <c r="E188" s="5"/>
    </row>
    <row r="189" spans="1:5" x14ac:dyDescent="0.2">
      <c r="A189" s="1201" t="s">
        <v>1343</v>
      </c>
      <c r="B189" s="1200">
        <v>27000000</v>
      </c>
      <c r="C189" s="1200">
        <v>20986094.809999999</v>
      </c>
      <c r="D189" s="5"/>
      <c r="E189" s="5"/>
    </row>
    <row r="190" spans="1:5" x14ac:dyDescent="0.2">
      <c r="A190" s="1201" t="s">
        <v>1344</v>
      </c>
      <c r="B190" s="1200">
        <v>500000</v>
      </c>
      <c r="C190" s="1200">
        <v>500000</v>
      </c>
      <c r="D190" s="5"/>
      <c r="E190" s="5"/>
    </row>
    <row r="191" spans="1:5" x14ac:dyDescent="0.2">
      <c r="A191" s="1201" t="s">
        <v>1403</v>
      </c>
      <c r="B191" s="1200">
        <v>996078</v>
      </c>
      <c r="C191" s="1200">
        <v>975177.59</v>
      </c>
      <c r="D191" s="5"/>
      <c r="E191" s="5"/>
    </row>
    <row r="192" spans="1:5" x14ac:dyDescent="0.2">
      <c r="A192" s="1201" t="s">
        <v>1345</v>
      </c>
      <c r="B192" s="1200">
        <v>4724292</v>
      </c>
      <c r="C192" s="1200">
        <v>112562.26</v>
      </c>
      <c r="D192" s="5"/>
      <c r="E192" s="5"/>
    </row>
    <row r="193" spans="1:5" x14ac:dyDescent="0.2">
      <c r="A193" s="1201" t="s">
        <v>1346</v>
      </c>
      <c r="B193" s="1200">
        <v>335332</v>
      </c>
      <c r="C193" s="1200">
        <v>335331.65999999997</v>
      </c>
      <c r="D193" s="5"/>
      <c r="E193" s="5"/>
    </row>
    <row r="194" spans="1:5" x14ac:dyDescent="0.2">
      <c r="A194" s="1201" t="s">
        <v>1347</v>
      </c>
      <c r="B194" s="1200">
        <v>5000000</v>
      </c>
      <c r="C194" s="1200">
        <v>0</v>
      </c>
      <c r="D194" s="5"/>
      <c r="E194" s="5"/>
    </row>
    <row r="195" spans="1:5" x14ac:dyDescent="0.2">
      <c r="A195" s="1201" t="s">
        <v>1348</v>
      </c>
      <c r="B195" s="1200">
        <v>3000000</v>
      </c>
      <c r="C195" s="1200">
        <v>0</v>
      </c>
      <c r="D195" s="5"/>
      <c r="E195" s="5"/>
    </row>
    <row r="196" spans="1:5" x14ac:dyDescent="0.2">
      <c r="A196" s="1201" t="s">
        <v>1349</v>
      </c>
      <c r="B196" s="1200">
        <v>811542</v>
      </c>
      <c r="C196" s="1200">
        <v>0</v>
      </c>
      <c r="D196" s="5"/>
      <c r="E196" s="5"/>
    </row>
    <row r="197" spans="1:5" x14ac:dyDescent="0.2">
      <c r="A197" s="1201" t="s">
        <v>1350</v>
      </c>
      <c r="B197" s="1200">
        <v>500000</v>
      </c>
      <c r="C197" s="1200">
        <v>500000</v>
      </c>
      <c r="D197" s="5"/>
      <c r="E197" s="5"/>
    </row>
    <row r="198" spans="1:5" x14ac:dyDescent="0.2">
      <c r="A198" s="1201" t="s">
        <v>1351</v>
      </c>
      <c r="B198" s="1200">
        <v>500000</v>
      </c>
      <c r="C198" s="1200">
        <v>500000</v>
      </c>
      <c r="D198" s="5"/>
      <c r="E198" s="5"/>
    </row>
    <row r="199" spans="1:5" x14ac:dyDescent="0.2">
      <c r="A199" s="1201" t="s">
        <v>1352</v>
      </c>
      <c r="B199" s="1200">
        <v>4500000</v>
      </c>
      <c r="C199" s="1200">
        <v>4500000</v>
      </c>
      <c r="D199" s="5"/>
      <c r="E199" s="5"/>
    </row>
    <row r="200" spans="1:5" x14ac:dyDescent="0.2">
      <c r="A200" s="1201" t="s">
        <v>1353</v>
      </c>
      <c r="B200" s="1200">
        <v>60000</v>
      </c>
      <c r="C200" s="1200">
        <v>0</v>
      </c>
      <c r="D200" s="5"/>
      <c r="E200" s="5"/>
    </row>
    <row r="201" spans="1:5" x14ac:dyDescent="0.2">
      <c r="A201" s="1201" t="s">
        <v>1354</v>
      </c>
      <c r="B201" s="1200">
        <v>1125905</v>
      </c>
      <c r="C201" s="1200">
        <v>0</v>
      </c>
      <c r="D201" s="5"/>
      <c r="E201" s="5"/>
    </row>
    <row r="202" spans="1:5" x14ac:dyDescent="0.2">
      <c r="A202" s="1201" t="s">
        <v>1355</v>
      </c>
      <c r="B202" s="1200">
        <v>150000</v>
      </c>
      <c r="C202" s="1200">
        <v>0</v>
      </c>
      <c r="D202" s="5"/>
      <c r="E202" s="5"/>
    </row>
    <row r="203" spans="1:5" x14ac:dyDescent="0.2">
      <c r="A203" s="1204" t="s">
        <v>1385</v>
      </c>
      <c r="B203" s="1205">
        <v>136849760.13</v>
      </c>
      <c r="C203" s="1205">
        <v>93792739.950000003</v>
      </c>
      <c r="D203" s="5"/>
      <c r="E203" s="5"/>
    </row>
    <row r="204" spans="1:5" x14ac:dyDescent="0.2">
      <c r="A204" s="1201" t="s">
        <v>1273</v>
      </c>
      <c r="B204" s="1200">
        <v>10222678.24</v>
      </c>
      <c r="C204" s="1200">
        <v>8261990.7300000004</v>
      </c>
      <c r="D204" s="5"/>
      <c r="E204" s="5"/>
    </row>
    <row r="205" spans="1:5" x14ac:dyDescent="0.2">
      <c r="A205" s="1201" t="s">
        <v>1276</v>
      </c>
      <c r="B205" s="1200">
        <v>11375110</v>
      </c>
      <c r="C205" s="1200">
        <v>9765770.2100000009</v>
      </c>
      <c r="D205" s="5"/>
      <c r="E205" s="5"/>
    </row>
    <row r="206" spans="1:5" x14ac:dyDescent="0.2">
      <c r="A206" s="1201" t="s">
        <v>1281</v>
      </c>
      <c r="B206" s="1200">
        <v>112000</v>
      </c>
      <c r="C206" s="1200">
        <v>112000</v>
      </c>
      <c r="D206" s="5"/>
      <c r="E206" s="5"/>
    </row>
    <row r="207" spans="1:5" x14ac:dyDescent="0.2">
      <c r="A207" s="1201" t="s">
        <v>1283</v>
      </c>
      <c r="B207" s="1200">
        <v>16575462.539999999</v>
      </c>
      <c r="C207" s="1200">
        <v>2899247.27</v>
      </c>
      <c r="D207" s="5"/>
      <c r="E207" s="5"/>
    </row>
    <row r="208" spans="1:5" x14ac:dyDescent="0.2">
      <c r="A208" s="1201" t="s">
        <v>1356</v>
      </c>
      <c r="B208" s="1200">
        <v>8636398.2599999998</v>
      </c>
      <c r="C208" s="1200">
        <v>1089259.8799999999</v>
      </c>
      <c r="D208" s="5"/>
      <c r="E208" s="5"/>
    </row>
    <row r="209" spans="1:5" x14ac:dyDescent="0.2">
      <c r="A209" s="1201" t="s">
        <v>1357</v>
      </c>
      <c r="B209" s="1200">
        <v>2192022</v>
      </c>
      <c r="C209" s="1200">
        <v>0</v>
      </c>
      <c r="D209" s="5"/>
      <c r="E209" s="5"/>
    </row>
    <row r="210" spans="1:5" x14ac:dyDescent="0.2">
      <c r="A210" s="1201" t="s">
        <v>1290</v>
      </c>
      <c r="B210" s="1200">
        <v>5255826.2</v>
      </c>
      <c r="C210" s="1200">
        <v>1126136</v>
      </c>
      <c r="D210" s="5"/>
      <c r="E210" s="5"/>
    </row>
    <row r="211" spans="1:5" x14ac:dyDescent="0.2">
      <c r="A211" s="1201" t="s">
        <v>1404</v>
      </c>
      <c r="B211" s="1200">
        <v>865509</v>
      </c>
      <c r="C211" s="1200">
        <v>375392.15</v>
      </c>
      <c r="D211" s="5"/>
      <c r="E211" s="5"/>
    </row>
    <row r="212" spans="1:5" x14ac:dyDescent="0.2">
      <c r="A212" s="1201" t="s">
        <v>1293</v>
      </c>
      <c r="B212" s="1200">
        <v>5014152</v>
      </c>
      <c r="C212" s="1200">
        <v>1107011</v>
      </c>
      <c r="D212" s="5"/>
      <c r="E212" s="5"/>
    </row>
    <row r="213" spans="1:5" x14ac:dyDescent="0.2">
      <c r="A213" s="1204" t="s">
        <v>1374</v>
      </c>
      <c r="B213" s="1205">
        <v>60249158.240000002</v>
      </c>
      <c r="C213" s="1205">
        <v>24736807.239999998</v>
      </c>
      <c r="D213" s="5"/>
      <c r="E213" s="5"/>
    </row>
    <row r="214" spans="1:5" x14ac:dyDescent="0.2">
      <c r="A214" s="1201" t="s">
        <v>1358</v>
      </c>
      <c r="B214" s="1200">
        <v>26283674.09</v>
      </c>
      <c r="C214" s="1200">
        <v>8818181.8599999994</v>
      </c>
      <c r="D214" s="5"/>
      <c r="E214" s="5"/>
    </row>
    <row r="215" spans="1:5" x14ac:dyDescent="0.2">
      <c r="A215" s="1201" t="s">
        <v>1359</v>
      </c>
      <c r="B215" s="1200">
        <v>13515348.869999999</v>
      </c>
      <c r="C215" s="1200">
        <v>9185391.9399999995</v>
      </c>
      <c r="D215" s="5"/>
      <c r="E215" s="5"/>
    </row>
    <row r="216" spans="1:5" x14ac:dyDescent="0.2">
      <c r="A216" s="1204" t="s">
        <v>1377</v>
      </c>
      <c r="B216" s="1205">
        <v>39799022.960000001</v>
      </c>
      <c r="C216" s="1205">
        <v>18003573.799999997</v>
      </c>
      <c r="D216" s="5"/>
      <c r="E216" s="5"/>
    </row>
    <row r="217" spans="1:5" x14ac:dyDescent="0.2">
      <c r="A217" s="1209" t="s">
        <v>1384</v>
      </c>
      <c r="B217" s="1207">
        <f>16864495.69+147260</f>
        <v>17011755.690000001</v>
      </c>
      <c r="C217" s="1207">
        <v>13176331.100000001</v>
      </c>
      <c r="D217" s="5"/>
      <c r="E217" s="5"/>
    </row>
    <row r="218" spans="1:5" x14ac:dyDescent="0.2">
      <c r="A218" s="1201" t="s">
        <v>1360</v>
      </c>
      <c r="B218" s="1200">
        <v>2700000</v>
      </c>
      <c r="C218" s="1200">
        <v>0</v>
      </c>
      <c r="D218" s="5"/>
      <c r="E218" s="5"/>
    </row>
    <row r="219" spans="1:5" x14ac:dyDescent="0.2">
      <c r="A219" s="1201" t="s">
        <v>1361</v>
      </c>
      <c r="B219" s="1200">
        <v>0</v>
      </c>
      <c r="C219" s="1200">
        <v>2252489.85</v>
      </c>
      <c r="D219" s="5"/>
      <c r="E219" s="5"/>
    </row>
    <row r="220" spans="1:5" x14ac:dyDescent="0.2">
      <c r="A220" s="1204" t="s">
        <v>1385</v>
      </c>
      <c r="B220" s="1205">
        <v>2700000</v>
      </c>
      <c r="C220" s="1205">
        <v>2252489.85</v>
      </c>
      <c r="D220" s="5"/>
      <c r="E220" s="5"/>
    </row>
    <row r="221" spans="1:5" x14ac:dyDescent="0.2">
      <c r="A221" s="1215"/>
      <c r="B221" s="1216"/>
      <c r="C221" s="1216"/>
      <c r="D221" s="5"/>
      <c r="E221" s="5"/>
    </row>
    <row r="222" spans="1:5" x14ac:dyDescent="0.2">
      <c r="A222" s="1215"/>
      <c r="B222" s="1216"/>
      <c r="C222" s="1216"/>
      <c r="D222" s="5"/>
      <c r="E222" s="5"/>
    </row>
    <row r="223" spans="1:5" x14ac:dyDescent="0.2">
      <c r="A223" s="1215"/>
      <c r="B223" s="1216"/>
      <c r="C223" s="1216"/>
      <c r="D223" s="5"/>
      <c r="E223" s="5"/>
    </row>
    <row r="224" spans="1:5" x14ac:dyDescent="0.2">
      <c r="A224" s="118"/>
      <c r="B224" s="118"/>
      <c r="C224" s="153" t="s">
        <v>1394</v>
      </c>
    </row>
    <row r="225" spans="1:5" ht="39" customHeight="1" x14ac:dyDescent="0.25">
      <c r="A225" s="1344" t="s">
        <v>1381</v>
      </c>
      <c r="B225" s="1344"/>
      <c r="C225" s="1344"/>
      <c r="D225" s="1197"/>
    </row>
    <row r="226" spans="1:5" ht="6.75" customHeight="1" x14ac:dyDescent="0.2"/>
    <row r="227" spans="1:5" ht="56.25" x14ac:dyDescent="0.2">
      <c r="A227" s="1177" t="s">
        <v>1375</v>
      </c>
      <c r="B227" s="1203" t="s">
        <v>1368</v>
      </c>
      <c r="C227" s="1203" t="s">
        <v>1367</v>
      </c>
      <c r="D227" s="5"/>
      <c r="E227" s="5"/>
    </row>
    <row r="228" spans="1:5" x14ac:dyDescent="0.2">
      <c r="A228" s="1213" t="s">
        <v>1276</v>
      </c>
      <c r="B228" s="1214">
        <v>5333300</v>
      </c>
      <c r="C228" s="1214">
        <v>4882977.6100000003</v>
      </c>
      <c r="D228" s="5"/>
      <c r="E228" s="5"/>
    </row>
    <row r="229" spans="1:5" x14ac:dyDescent="0.2">
      <c r="A229" s="1201" t="s">
        <v>1362</v>
      </c>
      <c r="B229" s="1200">
        <v>150000</v>
      </c>
      <c r="C229" s="1200">
        <v>0</v>
      </c>
      <c r="D229" s="5"/>
      <c r="E229" s="5"/>
    </row>
    <row r="230" spans="1:5" x14ac:dyDescent="0.2">
      <c r="A230" s="1201" t="s">
        <v>1363</v>
      </c>
      <c r="B230" s="1200">
        <v>180000</v>
      </c>
      <c r="C230" s="1200">
        <v>180000</v>
      </c>
      <c r="D230" s="5"/>
      <c r="E230" s="5"/>
    </row>
    <row r="231" spans="1:5" x14ac:dyDescent="0.2">
      <c r="A231" s="1201" t="s">
        <v>1356</v>
      </c>
      <c r="B231" s="1200">
        <f>309800+147260</f>
        <v>457060</v>
      </c>
      <c r="C231" s="1200">
        <v>559800</v>
      </c>
      <c r="D231" s="5"/>
      <c r="E231" s="5"/>
    </row>
    <row r="232" spans="1:5" x14ac:dyDescent="0.2">
      <c r="A232" s="1204" t="s">
        <v>1374</v>
      </c>
      <c r="B232" s="1205">
        <f>5973100+147260</f>
        <v>6120360</v>
      </c>
      <c r="C232" s="1205">
        <v>5622777.6100000003</v>
      </c>
      <c r="D232" s="5"/>
      <c r="E232" s="5"/>
    </row>
    <row r="233" spans="1:5" x14ac:dyDescent="0.2">
      <c r="A233" s="1201" t="s">
        <v>1364</v>
      </c>
      <c r="B233" s="1200">
        <v>868263.19</v>
      </c>
      <c r="C233" s="1200">
        <v>555076.56000000006</v>
      </c>
      <c r="D233" s="5"/>
      <c r="E233" s="5"/>
    </row>
    <row r="234" spans="1:5" x14ac:dyDescent="0.2">
      <c r="A234" s="1201" t="s">
        <v>1359</v>
      </c>
      <c r="B234" s="1200">
        <v>7323132.5</v>
      </c>
      <c r="C234" s="1200">
        <v>4745987.08</v>
      </c>
      <c r="D234" s="5"/>
      <c r="E234" s="5"/>
    </row>
    <row r="235" spans="1:5" x14ac:dyDescent="0.2">
      <c r="A235" s="1204" t="s">
        <v>1377</v>
      </c>
      <c r="B235" s="1205">
        <v>8191395.6899999995</v>
      </c>
      <c r="C235" s="1205">
        <v>5301063.6400000006</v>
      </c>
      <c r="D235" s="5"/>
      <c r="E235" s="5"/>
    </row>
    <row r="236" spans="1:5" x14ac:dyDescent="0.2">
      <c r="A236" s="1211" t="s">
        <v>1386</v>
      </c>
      <c r="B236" s="1212">
        <f>253762437.02+147260</f>
        <v>253909697.02000001</v>
      </c>
      <c r="C236" s="1212">
        <v>149709452.09</v>
      </c>
      <c r="D236" s="5"/>
      <c r="E236" s="5"/>
    </row>
    <row r="237" spans="1:5" x14ac:dyDescent="0.2">
      <c r="A237" s="1199"/>
      <c r="B237" s="1202"/>
      <c r="C237" s="1202"/>
      <c r="D237" s="5"/>
      <c r="E237" s="5"/>
    </row>
    <row r="238" spans="1:5" x14ac:dyDescent="0.2">
      <c r="A238" s="1199"/>
      <c r="B238" s="1202"/>
      <c r="C238" s="1202"/>
      <c r="D238" s="5"/>
      <c r="E238" s="5"/>
    </row>
    <row r="239" spans="1:5" x14ac:dyDescent="0.2">
      <c r="A239" s="5"/>
      <c r="B239" s="6"/>
      <c r="C239" s="5"/>
      <c r="D239" s="5"/>
      <c r="E239" s="5"/>
    </row>
    <row r="240" spans="1:5" x14ac:dyDescent="0.2">
      <c r="A240" s="1198"/>
      <c r="B240" s="199"/>
      <c r="C240" s="199"/>
      <c r="D240" s="5"/>
      <c r="E240" s="5"/>
    </row>
    <row r="241" spans="1:5" x14ac:dyDescent="0.2">
      <c r="A241" s="1198"/>
      <c r="B241" s="199"/>
      <c r="C241" s="199"/>
      <c r="D241" s="5"/>
      <c r="E241" s="5"/>
    </row>
    <row r="242" spans="1:5" x14ac:dyDescent="0.2">
      <c r="A242" s="5"/>
      <c r="B242" s="199"/>
      <c r="C242" s="5"/>
      <c r="D242" s="5"/>
      <c r="E242" s="5"/>
    </row>
    <row r="243" spans="1:5" x14ac:dyDescent="0.2">
      <c r="A243" s="5"/>
      <c r="B243" s="5"/>
      <c r="C243" s="5"/>
      <c r="D243" s="5"/>
      <c r="E243" s="5"/>
    </row>
    <row r="244" spans="1:5" x14ac:dyDescent="0.2">
      <c r="A244" s="5"/>
      <c r="B244" s="5"/>
      <c r="C244" s="5"/>
      <c r="D244" s="5"/>
      <c r="E244" s="5"/>
    </row>
    <row r="245" spans="1:5" x14ac:dyDescent="0.2">
      <c r="A245" s="5"/>
      <c r="B245" s="5"/>
      <c r="C245" s="5"/>
      <c r="D245" s="5"/>
      <c r="E245" s="5"/>
    </row>
  </sheetData>
  <mergeCells count="5">
    <mergeCell ref="A169:C169"/>
    <mergeCell ref="A225:C225"/>
    <mergeCell ref="A2:C2"/>
    <mergeCell ref="A58:C58"/>
    <mergeCell ref="A113:C113"/>
  </mergeCell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C64B-934D-4E96-AE1C-6D34B161752F}">
  <sheetPr>
    <tabColor theme="6" tint="0.39997558519241921"/>
  </sheetPr>
  <dimension ref="A1:M122"/>
  <sheetViews>
    <sheetView topLeftCell="A99" zoomScaleNormal="100" workbookViewId="0">
      <selection activeCell="E122" sqref="E121:E122"/>
    </sheetView>
  </sheetViews>
  <sheetFormatPr defaultColWidth="9.140625" defaultRowHeight="12.75" x14ac:dyDescent="0.2"/>
  <cols>
    <col min="1" max="1" width="2.7109375" style="491" customWidth="1"/>
    <col min="2" max="2" width="5.5703125" style="537" customWidth="1"/>
    <col min="3" max="3" width="78.42578125" style="535" customWidth="1"/>
    <col min="4" max="4" width="11.5703125" style="492" customWidth="1"/>
    <col min="5" max="5" width="10" style="492" customWidth="1"/>
    <col min="6" max="6" width="12.28515625" style="492" customWidth="1"/>
    <col min="7" max="7" width="12.140625" style="492" customWidth="1"/>
    <col min="8" max="8" width="11.7109375" style="492" customWidth="1"/>
    <col min="9" max="9" width="11.7109375" style="532" customWidth="1"/>
    <col min="10" max="10" width="10.7109375" style="492" customWidth="1"/>
    <col min="11" max="11" width="11.7109375" style="492" bestFit="1" customWidth="1"/>
    <col min="12" max="12" width="10.28515625" style="492" customWidth="1"/>
    <col min="13" max="13" width="11.7109375" style="492" bestFit="1" customWidth="1"/>
    <col min="14" max="16384" width="9.140625" style="492"/>
  </cols>
  <sheetData>
    <row r="1" spans="1:11" ht="12" customHeight="1" x14ac:dyDescent="0.2">
      <c r="A1"/>
      <c r="C1"/>
      <c r="D1" s="328"/>
      <c r="E1"/>
      <c r="G1"/>
      <c r="I1" s="114" t="s">
        <v>933</v>
      </c>
    </row>
    <row r="2" spans="1:11" ht="21" customHeight="1" x14ac:dyDescent="0.2">
      <c r="A2" s="1365" t="s">
        <v>936</v>
      </c>
      <c r="B2" s="1365"/>
      <c r="C2" s="1365"/>
      <c r="D2" s="1365"/>
      <c r="E2" s="1365"/>
      <c r="F2" s="1365"/>
      <c r="G2" s="1365"/>
      <c r="H2" s="1365"/>
      <c r="I2" s="1365"/>
    </row>
    <row r="3" spans="1:11" ht="6.75" customHeight="1" thickBot="1" x14ac:dyDescent="0.25">
      <c r="A3" s="492"/>
      <c r="C3" s="492"/>
      <c r="H3"/>
    </row>
    <row r="4" spans="1:11" customFormat="1" ht="12" customHeight="1" x14ac:dyDescent="0.2">
      <c r="A4" s="1351" t="s">
        <v>367</v>
      </c>
      <c r="B4" s="1354" t="s">
        <v>842</v>
      </c>
      <c r="C4" s="1357" t="s">
        <v>49</v>
      </c>
      <c r="D4" s="702" t="s">
        <v>368</v>
      </c>
      <c r="E4" s="1360" t="s">
        <v>843</v>
      </c>
      <c r="F4" s="1361" t="s">
        <v>937</v>
      </c>
      <c r="G4" s="1360" t="s">
        <v>938</v>
      </c>
      <c r="H4" s="1360"/>
      <c r="I4" s="1364"/>
    </row>
    <row r="5" spans="1:11" customFormat="1" ht="12" customHeight="1" x14ac:dyDescent="0.2">
      <c r="A5" s="1352"/>
      <c r="B5" s="1355"/>
      <c r="C5" s="1358"/>
      <c r="D5" s="545" t="s">
        <v>935</v>
      </c>
      <c r="E5" s="1347"/>
      <c r="F5" s="1362"/>
      <c r="G5" s="1347" t="s">
        <v>370</v>
      </c>
      <c r="H5" s="1347" t="s">
        <v>371</v>
      </c>
      <c r="I5" s="1349" t="s">
        <v>372</v>
      </c>
    </row>
    <row r="6" spans="1:11" customFormat="1" ht="15" customHeight="1" thickBot="1" x14ac:dyDescent="0.25">
      <c r="A6" s="1353"/>
      <c r="B6" s="1356"/>
      <c r="C6" s="1359"/>
      <c r="D6" s="703" t="s">
        <v>783</v>
      </c>
      <c r="E6" s="1348"/>
      <c r="F6" s="1363"/>
      <c r="G6" s="1348"/>
      <c r="H6" s="1348"/>
      <c r="I6" s="1350"/>
    </row>
    <row r="7" spans="1:11" s="1087" customFormat="1" ht="12.75" customHeight="1" x14ac:dyDescent="0.2">
      <c r="A7" s="800">
        <v>1</v>
      </c>
      <c r="B7" s="1059" t="s">
        <v>784</v>
      </c>
      <c r="C7" s="1060" t="s">
        <v>374</v>
      </c>
      <c r="D7" s="1080">
        <v>45384</v>
      </c>
      <c r="E7" s="1081" t="s">
        <v>1151</v>
      </c>
      <c r="F7" s="1090">
        <v>73967.5</v>
      </c>
      <c r="G7" s="1091">
        <v>73967.5</v>
      </c>
      <c r="H7" s="1092"/>
      <c r="I7" s="1093"/>
      <c r="K7" s="1088"/>
    </row>
    <row r="8" spans="1:11" s="1087" customFormat="1" ht="12.75" customHeight="1" x14ac:dyDescent="0.2">
      <c r="A8" s="801">
        <v>2</v>
      </c>
      <c r="B8" s="546" t="s">
        <v>785</v>
      </c>
      <c r="C8" s="1057" t="s">
        <v>1149</v>
      </c>
      <c r="D8" s="538">
        <v>45384</v>
      </c>
      <c r="E8" s="539" t="s">
        <v>1151</v>
      </c>
      <c r="F8" s="1094">
        <v>247972.53</v>
      </c>
      <c r="G8" s="1094">
        <v>729.42</v>
      </c>
      <c r="H8" s="1095"/>
      <c r="I8" s="1096">
        <v>247243.11</v>
      </c>
      <c r="J8" s="1088"/>
      <c r="K8" s="1088"/>
    </row>
    <row r="9" spans="1:11" s="1087" customFormat="1" ht="12.75" customHeight="1" x14ac:dyDescent="0.2">
      <c r="A9" s="801">
        <v>3</v>
      </c>
      <c r="B9" s="546" t="s">
        <v>787</v>
      </c>
      <c r="C9" s="1068" t="s">
        <v>526</v>
      </c>
      <c r="D9" s="538">
        <v>45384</v>
      </c>
      <c r="E9" s="539" t="s">
        <v>1151</v>
      </c>
      <c r="F9" s="1094">
        <v>445342.4</v>
      </c>
      <c r="G9" s="1094">
        <v>445342.4</v>
      </c>
      <c r="H9" s="1095"/>
      <c r="I9" s="1096"/>
      <c r="K9" s="1088"/>
    </row>
    <row r="10" spans="1:11" s="1087" customFormat="1" ht="12.75" customHeight="1" x14ac:dyDescent="0.2">
      <c r="A10" s="801">
        <v>4</v>
      </c>
      <c r="B10" s="546" t="s">
        <v>788</v>
      </c>
      <c r="C10" s="1068" t="s">
        <v>376</v>
      </c>
      <c r="D10" s="538">
        <v>45384</v>
      </c>
      <c r="E10" s="539" t="s">
        <v>1151</v>
      </c>
      <c r="F10" s="1094">
        <v>177542.9</v>
      </c>
      <c r="G10" s="1094">
        <v>177542.9</v>
      </c>
      <c r="H10" s="1095"/>
      <c r="I10" s="1096"/>
      <c r="K10" s="1088"/>
    </row>
    <row r="11" spans="1:11" s="1087" customFormat="1" ht="12.75" customHeight="1" x14ac:dyDescent="0.2">
      <c r="A11" s="801">
        <v>5</v>
      </c>
      <c r="B11" s="546" t="s">
        <v>789</v>
      </c>
      <c r="C11" s="1068" t="s">
        <v>377</v>
      </c>
      <c r="D11" s="538">
        <v>45384</v>
      </c>
      <c r="E11" s="539" t="s">
        <v>1151</v>
      </c>
      <c r="F11" s="1094">
        <v>91416.53</v>
      </c>
      <c r="G11" s="1094">
        <v>91416.53</v>
      </c>
      <c r="H11" s="1095"/>
      <c r="I11" s="1096"/>
      <c r="K11" s="1088"/>
    </row>
    <row r="12" spans="1:11" s="1087" customFormat="1" ht="12.75" customHeight="1" x14ac:dyDescent="0.2">
      <c r="A12" s="801">
        <v>6</v>
      </c>
      <c r="B12" s="546" t="s">
        <v>790</v>
      </c>
      <c r="C12" s="1068" t="s">
        <v>378</v>
      </c>
      <c r="D12" s="538">
        <v>45384</v>
      </c>
      <c r="E12" s="539" t="s">
        <v>1151</v>
      </c>
      <c r="F12" s="1094">
        <v>176900.33</v>
      </c>
      <c r="G12" s="1094">
        <v>176900.33</v>
      </c>
      <c r="H12" s="1095"/>
      <c r="I12" s="1096"/>
      <c r="K12" s="1088"/>
    </row>
    <row r="13" spans="1:11" s="1087" customFormat="1" ht="12.75" customHeight="1" x14ac:dyDescent="0.2">
      <c r="A13" s="801">
        <v>7</v>
      </c>
      <c r="B13" s="546" t="s">
        <v>791</v>
      </c>
      <c r="C13" s="1068" t="s">
        <v>379</v>
      </c>
      <c r="D13" s="538">
        <v>45384</v>
      </c>
      <c r="E13" s="539" t="s">
        <v>1151</v>
      </c>
      <c r="F13" s="1094">
        <v>75625.31</v>
      </c>
      <c r="G13" s="1094">
        <v>75625.31</v>
      </c>
      <c r="H13" s="1095"/>
      <c r="I13" s="1096"/>
      <c r="K13" s="1088"/>
    </row>
    <row r="14" spans="1:11" s="1087" customFormat="1" ht="12.75" customHeight="1" x14ac:dyDescent="0.2">
      <c r="A14" s="801">
        <v>8</v>
      </c>
      <c r="B14" s="546" t="s">
        <v>792</v>
      </c>
      <c r="C14" s="1057" t="s">
        <v>1150</v>
      </c>
      <c r="D14" s="538">
        <v>45384</v>
      </c>
      <c r="E14" s="539" t="s">
        <v>1151</v>
      </c>
      <c r="F14" s="1094">
        <v>131250.76</v>
      </c>
      <c r="G14" s="1094">
        <v>131250.76</v>
      </c>
      <c r="H14" s="1095"/>
      <c r="I14" s="1096"/>
      <c r="K14" s="1088"/>
    </row>
    <row r="15" spans="1:11" s="1087" customFormat="1" ht="12.75" customHeight="1" x14ac:dyDescent="0.2">
      <c r="A15" s="801">
        <v>9</v>
      </c>
      <c r="B15" s="546" t="s">
        <v>793</v>
      </c>
      <c r="C15" s="1068" t="s">
        <v>380</v>
      </c>
      <c r="D15" s="538">
        <v>45384</v>
      </c>
      <c r="E15" s="539" t="s">
        <v>1151</v>
      </c>
      <c r="F15" s="1094">
        <v>449581.01</v>
      </c>
      <c r="G15" s="1094">
        <v>449581.01</v>
      </c>
      <c r="H15" s="1095"/>
      <c r="I15" s="1096"/>
      <c r="K15" s="1088"/>
    </row>
    <row r="16" spans="1:11" s="1087" customFormat="1" ht="12.75" customHeight="1" x14ac:dyDescent="0.2">
      <c r="A16" s="801">
        <v>10</v>
      </c>
      <c r="B16" s="546" t="s">
        <v>794</v>
      </c>
      <c r="C16" s="1068" t="s">
        <v>381</v>
      </c>
      <c r="D16" s="538">
        <v>45384</v>
      </c>
      <c r="E16" s="539" t="s">
        <v>1151</v>
      </c>
      <c r="F16" s="1094">
        <v>324055.49</v>
      </c>
      <c r="G16" s="1094">
        <v>324055.49</v>
      </c>
      <c r="H16" s="1095"/>
      <c r="I16" s="1096"/>
      <c r="K16" s="1088"/>
    </row>
    <row r="17" spans="1:11" s="1087" customFormat="1" ht="12.75" customHeight="1" x14ac:dyDescent="0.2">
      <c r="A17" s="801">
        <v>11</v>
      </c>
      <c r="B17" s="546" t="s">
        <v>795</v>
      </c>
      <c r="C17" s="1068" t="s">
        <v>382</v>
      </c>
      <c r="D17" s="538">
        <v>45384</v>
      </c>
      <c r="E17" s="539" t="s">
        <v>1151</v>
      </c>
      <c r="F17" s="1094">
        <v>65149.08</v>
      </c>
      <c r="G17" s="1094">
        <v>65149.08</v>
      </c>
      <c r="H17" s="1095"/>
      <c r="I17" s="1096"/>
      <c r="K17" s="1088"/>
    </row>
    <row r="18" spans="1:11" s="1087" customFormat="1" ht="12.75" customHeight="1" x14ac:dyDescent="0.2">
      <c r="A18" s="801">
        <v>12</v>
      </c>
      <c r="B18" s="546" t="s">
        <v>796</v>
      </c>
      <c r="C18" s="1069" t="s">
        <v>383</v>
      </c>
      <c r="D18" s="538">
        <v>45384</v>
      </c>
      <c r="E18" s="539" t="s">
        <v>1151</v>
      </c>
      <c r="F18" s="1094">
        <v>24585.47</v>
      </c>
      <c r="G18" s="1094">
        <v>24585.47</v>
      </c>
      <c r="H18" s="1095"/>
      <c r="I18" s="1096"/>
      <c r="K18" s="1088"/>
    </row>
    <row r="19" spans="1:11" s="1087" customFormat="1" ht="12.75" customHeight="1" x14ac:dyDescent="0.2">
      <c r="A19" s="801">
        <v>13</v>
      </c>
      <c r="B19" s="546" t="s">
        <v>797</v>
      </c>
      <c r="C19" s="1068" t="s">
        <v>384</v>
      </c>
      <c r="D19" s="538">
        <v>45384</v>
      </c>
      <c r="E19" s="539" t="s">
        <v>1151</v>
      </c>
      <c r="F19" s="1094">
        <v>152971.51</v>
      </c>
      <c r="G19" s="1094">
        <v>152971.51</v>
      </c>
      <c r="H19" s="1095"/>
      <c r="I19" s="1096"/>
      <c r="K19" s="1088"/>
    </row>
    <row r="20" spans="1:11" s="1087" customFormat="1" ht="12.75" customHeight="1" x14ac:dyDescent="0.2">
      <c r="A20" s="801">
        <v>14</v>
      </c>
      <c r="B20" s="546" t="s">
        <v>798</v>
      </c>
      <c r="C20" s="1068" t="s">
        <v>399</v>
      </c>
      <c r="D20" s="538">
        <v>45384</v>
      </c>
      <c r="E20" s="539" t="s">
        <v>1151</v>
      </c>
      <c r="F20" s="1094">
        <v>1857888.1899999995</v>
      </c>
      <c r="G20" s="1094">
        <v>1857888.1899999995</v>
      </c>
      <c r="H20" s="1095"/>
      <c r="I20" s="1096"/>
      <c r="K20" s="1088"/>
    </row>
    <row r="21" spans="1:11" s="1087" customFormat="1" ht="12.75" customHeight="1" x14ac:dyDescent="0.2">
      <c r="A21" s="801">
        <v>15</v>
      </c>
      <c r="B21" s="546" t="s">
        <v>799</v>
      </c>
      <c r="C21" s="1068" t="s">
        <v>385</v>
      </c>
      <c r="D21" s="538">
        <v>45384</v>
      </c>
      <c r="E21" s="539" t="s">
        <v>1151</v>
      </c>
      <c r="F21" s="1094">
        <v>372170.15</v>
      </c>
      <c r="G21" s="1094">
        <v>372170.15</v>
      </c>
      <c r="H21" s="1095"/>
      <c r="I21" s="1096"/>
      <c r="K21" s="1088"/>
    </row>
    <row r="22" spans="1:11" s="1087" customFormat="1" ht="12.75" customHeight="1" x14ac:dyDescent="0.2">
      <c r="A22" s="801">
        <v>16</v>
      </c>
      <c r="B22" s="546" t="s">
        <v>800</v>
      </c>
      <c r="C22" s="1068" t="s">
        <v>386</v>
      </c>
      <c r="D22" s="538">
        <v>45384</v>
      </c>
      <c r="E22" s="539" t="s">
        <v>1151</v>
      </c>
      <c r="F22" s="1094">
        <v>202874.52</v>
      </c>
      <c r="G22" s="1094">
        <v>202874.52</v>
      </c>
      <c r="H22" s="1095"/>
      <c r="I22" s="1096"/>
      <c r="K22" s="1088"/>
    </row>
    <row r="23" spans="1:11" s="1087" customFormat="1" ht="12.75" customHeight="1" x14ac:dyDescent="0.2">
      <c r="A23" s="801">
        <v>17</v>
      </c>
      <c r="B23" s="546" t="s">
        <v>801</v>
      </c>
      <c r="C23" s="1068" t="s">
        <v>387</v>
      </c>
      <c r="D23" s="538">
        <v>45384</v>
      </c>
      <c r="E23" s="539" t="s">
        <v>1151</v>
      </c>
      <c r="F23" s="1094">
        <v>1089659.5</v>
      </c>
      <c r="G23" s="1094">
        <v>1089659.5</v>
      </c>
      <c r="H23" s="1095"/>
      <c r="I23" s="1096"/>
      <c r="K23" s="1088"/>
    </row>
    <row r="24" spans="1:11" s="1087" customFormat="1" ht="12.75" customHeight="1" x14ac:dyDescent="0.2">
      <c r="A24" s="801">
        <v>18</v>
      </c>
      <c r="B24" s="546" t="s">
        <v>802</v>
      </c>
      <c r="C24" s="1068" t="s">
        <v>666</v>
      </c>
      <c r="D24" s="538">
        <v>45384</v>
      </c>
      <c r="E24" s="539" t="s">
        <v>1151</v>
      </c>
      <c r="F24" s="1094">
        <v>23100.780000000028</v>
      </c>
      <c r="G24" s="1094">
        <v>23100.780000000028</v>
      </c>
      <c r="H24" s="1095"/>
      <c r="I24" s="1097"/>
      <c r="K24" s="1088"/>
    </row>
    <row r="25" spans="1:11" s="1087" customFormat="1" ht="12.75" customHeight="1" x14ac:dyDescent="0.2">
      <c r="A25" s="801">
        <v>19</v>
      </c>
      <c r="B25" s="546" t="s">
        <v>803</v>
      </c>
      <c r="C25" s="1069" t="s">
        <v>660</v>
      </c>
      <c r="D25" s="538">
        <v>45384</v>
      </c>
      <c r="E25" s="539" t="s">
        <v>1151</v>
      </c>
      <c r="F25" s="1094">
        <v>6642.9699999999993</v>
      </c>
      <c r="G25" s="1094">
        <v>6642.9699999999993</v>
      </c>
      <c r="H25" s="1095"/>
      <c r="I25" s="1096"/>
      <c r="K25" s="1088"/>
    </row>
    <row r="26" spans="1:11" s="1087" customFormat="1" ht="12.75" customHeight="1" x14ac:dyDescent="0.2">
      <c r="A26" s="801">
        <v>20</v>
      </c>
      <c r="B26" s="546" t="s">
        <v>804</v>
      </c>
      <c r="C26" s="1068" t="s">
        <v>388</v>
      </c>
      <c r="D26" s="538">
        <v>45384</v>
      </c>
      <c r="E26" s="539" t="s">
        <v>1151</v>
      </c>
      <c r="F26" s="1094">
        <v>298869.98</v>
      </c>
      <c r="G26" s="1094">
        <v>298869.98</v>
      </c>
      <c r="H26" s="1095"/>
      <c r="I26" s="1096"/>
      <c r="K26" s="1088"/>
    </row>
    <row r="27" spans="1:11" s="1087" customFormat="1" ht="12.75" customHeight="1" x14ac:dyDescent="0.2">
      <c r="A27" s="801">
        <v>21</v>
      </c>
      <c r="B27" s="546" t="s">
        <v>805</v>
      </c>
      <c r="C27" s="1069" t="s">
        <v>659</v>
      </c>
      <c r="D27" s="538">
        <v>45384</v>
      </c>
      <c r="E27" s="539" t="s">
        <v>1151</v>
      </c>
      <c r="F27" s="1094">
        <v>189800.65000000002</v>
      </c>
      <c r="G27" s="1094">
        <v>189800.65000000002</v>
      </c>
      <c r="H27" s="1095"/>
      <c r="I27" s="1096"/>
      <c r="K27" s="1088"/>
    </row>
    <row r="28" spans="1:11" s="1087" customFormat="1" ht="12.75" customHeight="1" x14ac:dyDescent="0.2">
      <c r="A28" s="801">
        <v>22</v>
      </c>
      <c r="B28" s="546" t="s">
        <v>806</v>
      </c>
      <c r="C28" s="1068" t="s">
        <v>389</v>
      </c>
      <c r="D28" s="538">
        <v>45384</v>
      </c>
      <c r="E28" s="539" t="s">
        <v>1151</v>
      </c>
      <c r="F28" s="1094">
        <v>418449.95</v>
      </c>
      <c r="G28" s="1094">
        <v>418449.95</v>
      </c>
      <c r="H28" s="1095"/>
      <c r="I28" s="1096"/>
      <c r="K28" s="1088"/>
    </row>
    <row r="29" spans="1:11" s="1087" customFormat="1" ht="12.75" customHeight="1" x14ac:dyDescent="0.2">
      <c r="A29" s="801">
        <v>23</v>
      </c>
      <c r="B29" s="546" t="s">
        <v>807</v>
      </c>
      <c r="C29" s="1068" t="s">
        <v>390</v>
      </c>
      <c r="D29" s="538">
        <v>45384</v>
      </c>
      <c r="E29" s="539" t="s">
        <v>1151</v>
      </c>
      <c r="F29" s="1094">
        <v>2464628.15</v>
      </c>
      <c r="G29" s="1094">
        <v>2450628.15</v>
      </c>
      <c r="H29" s="1098"/>
      <c r="I29" s="1099">
        <v>14000</v>
      </c>
      <c r="K29" s="1088"/>
    </row>
    <row r="30" spans="1:11" s="1087" customFormat="1" ht="12.75" customHeight="1" x14ac:dyDescent="0.2">
      <c r="A30" s="801">
        <v>24</v>
      </c>
      <c r="B30" s="546" t="s">
        <v>808</v>
      </c>
      <c r="C30" s="1068" t="s">
        <v>391</v>
      </c>
      <c r="D30" s="538">
        <v>45384</v>
      </c>
      <c r="E30" s="539" t="s">
        <v>1151</v>
      </c>
      <c r="F30" s="1094">
        <v>394580.55</v>
      </c>
      <c r="G30" s="1094">
        <v>394580.55</v>
      </c>
      <c r="H30" s="1095"/>
      <c r="I30" s="1096"/>
      <c r="K30" s="1088"/>
    </row>
    <row r="31" spans="1:11" s="1087" customFormat="1" ht="12.75" customHeight="1" x14ac:dyDescent="0.2">
      <c r="A31" s="801">
        <v>25</v>
      </c>
      <c r="B31" s="546" t="s">
        <v>809</v>
      </c>
      <c r="C31" s="1068" t="s">
        <v>527</v>
      </c>
      <c r="D31" s="538">
        <v>45384</v>
      </c>
      <c r="E31" s="539" t="s">
        <v>1151</v>
      </c>
      <c r="F31" s="1094">
        <v>1280801.5</v>
      </c>
      <c r="G31" s="1094">
        <v>1280801.5</v>
      </c>
      <c r="H31" s="1095"/>
      <c r="I31" s="1097"/>
      <c r="K31" s="1088"/>
    </row>
    <row r="32" spans="1:11" s="1087" customFormat="1" ht="12.75" customHeight="1" x14ac:dyDescent="0.2">
      <c r="A32" s="801">
        <v>26</v>
      </c>
      <c r="B32" s="546" t="s">
        <v>810</v>
      </c>
      <c r="C32" s="1068" t="s">
        <v>392</v>
      </c>
      <c r="D32" s="538">
        <v>45384</v>
      </c>
      <c r="E32" s="539" t="s">
        <v>1151</v>
      </c>
      <c r="F32" s="1094">
        <v>152642.28000000003</v>
      </c>
      <c r="G32" s="1094">
        <v>152642.28000000003</v>
      </c>
      <c r="H32" s="1095"/>
      <c r="I32" s="1096"/>
      <c r="K32" s="1088"/>
    </row>
    <row r="33" spans="1:11" s="1087" customFormat="1" ht="12.75" customHeight="1" x14ac:dyDescent="0.2">
      <c r="A33" s="801">
        <v>27</v>
      </c>
      <c r="B33" s="546" t="s">
        <v>811</v>
      </c>
      <c r="C33" s="1068" t="s">
        <v>393</v>
      </c>
      <c r="D33" s="538">
        <v>45384</v>
      </c>
      <c r="E33" s="539" t="s">
        <v>1151</v>
      </c>
      <c r="F33" s="1094">
        <v>676249.92999999993</v>
      </c>
      <c r="G33" s="1094">
        <v>676249.92999999993</v>
      </c>
      <c r="H33" s="1095"/>
      <c r="I33" s="1096"/>
      <c r="K33" s="1088"/>
    </row>
    <row r="34" spans="1:11" s="1087" customFormat="1" ht="12.75" customHeight="1" x14ac:dyDescent="0.2">
      <c r="A34" s="801">
        <v>28</v>
      </c>
      <c r="B34" s="546" t="s">
        <v>812</v>
      </c>
      <c r="C34" s="1068" t="s">
        <v>394</v>
      </c>
      <c r="D34" s="538">
        <v>45384</v>
      </c>
      <c r="E34" s="539" t="s">
        <v>1151</v>
      </c>
      <c r="F34" s="1094">
        <v>2970388.63</v>
      </c>
      <c r="G34" s="1094">
        <v>2970388.63</v>
      </c>
      <c r="H34" s="1095"/>
      <c r="I34" s="1096"/>
      <c r="K34" s="1088"/>
    </row>
    <row r="35" spans="1:11" s="1087" customFormat="1" ht="12.75" customHeight="1" x14ac:dyDescent="0.2">
      <c r="A35" s="801">
        <v>29</v>
      </c>
      <c r="B35" s="546" t="s">
        <v>813</v>
      </c>
      <c r="C35" s="1068" t="s">
        <v>658</v>
      </c>
      <c r="D35" s="538">
        <v>45384</v>
      </c>
      <c r="E35" s="539" t="s">
        <v>1151</v>
      </c>
      <c r="F35" s="1094">
        <v>2435934.2799999998</v>
      </c>
      <c r="G35" s="1094">
        <v>2175934.2799999998</v>
      </c>
      <c r="H35" s="1095">
        <v>260000</v>
      </c>
      <c r="I35" s="1096"/>
      <c r="K35" s="1088"/>
    </row>
    <row r="36" spans="1:11" s="1087" customFormat="1" ht="12.75" customHeight="1" x14ac:dyDescent="0.2">
      <c r="A36" s="801">
        <v>30</v>
      </c>
      <c r="B36" s="546" t="s">
        <v>814</v>
      </c>
      <c r="C36" s="1068" t="s">
        <v>395</v>
      </c>
      <c r="D36" s="538">
        <v>45384</v>
      </c>
      <c r="E36" s="539" t="s">
        <v>1151</v>
      </c>
      <c r="F36" s="1094">
        <v>52404.280000000006</v>
      </c>
      <c r="G36" s="1094">
        <v>52404.280000000006</v>
      </c>
      <c r="H36" s="1095"/>
      <c r="I36" s="1096"/>
      <c r="K36" s="1088"/>
    </row>
    <row r="37" spans="1:11" s="1087" customFormat="1" ht="12.75" customHeight="1" x14ac:dyDescent="0.2">
      <c r="A37" s="801">
        <v>31</v>
      </c>
      <c r="B37" s="546" t="s">
        <v>815</v>
      </c>
      <c r="C37" s="1068" t="s">
        <v>451</v>
      </c>
      <c r="D37" s="538">
        <v>45384</v>
      </c>
      <c r="E37" s="539" t="s">
        <v>1151</v>
      </c>
      <c r="F37" s="1094">
        <v>1944379.0099999998</v>
      </c>
      <c r="G37" s="1094">
        <v>1944379.0099999998</v>
      </c>
      <c r="H37" s="1095"/>
      <c r="I37" s="1096"/>
      <c r="K37" s="1088"/>
    </row>
    <row r="38" spans="1:11" s="1087" customFormat="1" ht="12.75" customHeight="1" x14ac:dyDescent="0.2">
      <c r="A38" s="801">
        <v>32</v>
      </c>
      <c r="B38" s="546" t="s">
        <v>816</v>
      </c>
      <c r="C38" s="1068" t="s">
        <v>396</v>
      </c>
      <c r="D38" s="538">
        <v>45384</v>
      </c>
      <c r="E38" s="539" t="s">
        <v>1151</v>
      </c>
      <c r="F38" s="1094">
        <v>3084581.8899999997</v>
      </c>
      <c r="G38" s="1094">
        <v>3084581.8899999997</v>
      </c>
      <c r="H38" s="1095"/>
      <c r="I38" s="1097"/>
      <c r="K38" s="1088"/>
    </row>
    <row r="39" spans="1:11" s="1087" customFormat="1" ht="12.75" customHeight="1" x14ac:dyDescent="0.2">
      <c r="A39" s="801">
        <v>33</v>
      </c>
      <c r="B39" s="546" t="s">
        <v>817</v>
      </c>
      <c r="C39" s="1068" t="s">
        <v>657</v>
      </c>
      <c r="D39" s="538">
        <v>45384</v>
      </c>
      <c r="E39" s="539" t="s">
        <v>1151</v>
      </c>
      <c r="F39" s="1094">
        <v>277594.8</v>
      </c>
      <c r="G39" s="1094">
        <v>277594.8</v>
      </c>
      <c r="H39" s="1095"/>
      <c r="I39" s="1096"/>
      <c r="K39" s="1088"/>
    </row>
    <row r="40" spans="1:11" s="1087" customFormat="1" ht="12.75" customHeight="1" x14ac:dyDescent="0.2">
      <c r="A40" s="801">
        <v>34</v>
      </c>
      <c r="B40" s="546" t="s">
        <v>818</v>
      </c>
      <c r="C40" s="1068" t="s">
        <v>397</v>
      </c>
      <c r="D40" s="538">
        <v>45384</v>
      </c>
      <c r="E40" s="539" t="s">
        <v>1151</v>
      </c>
      <c r="F40" s="1094">
        <v>1378749.6400000001</v>
      </c>
      <c r="G40" s="1094">
        <v>1378749.6400000001</v>
      </c>
      <c r="H40" s="1095"/>
      <c r="I40" s="1096"/>
      <c r="K40" s="1088"/>
    </row>
    <row r="41" spans="1:11" s="1087" customFormat="1" ht="12.75" customHeight="1" x14ac:dyDescent="0.2">
      <c r="A41" s="801">
        <v>35</v>
      </c>
      <c r="B41" s="546" t="s">
        <v>819</v>
      </c>
      <c r="C41" s="1068" t="s">
        <v>398</v>
      </c>
      <c r="D41" s="538">
        <v>45384</v>
      </c>
      <c r="E41" s="539" t="s">
        <v>1151</v>
      </c>
      <c r="F41" s="1094">
        <v>2896852.36</v>
      </c>
      <c r="G41" s="1094">
        <v>2896852.36</v>
      </c>
      <c r="H41" s="1095"/>
      <c r="I41" s="1096"/>
      <c r="K41" s="1088"/>
    </row>
    <row r="42" spans="1:11" s="1087" customFormat="1" ht="12.75" customHeight="1" x14ac:dyDescent="0.2">
      <c r="A42" s="801">
        <v>36</v>
      </c>
      <c r="B42" s="546" t="s">
        <v>820</v>
      </c>
      <c r="C42" s="1068" t="s">
        <v>400</v>
      </c>
      <c r="D42" s="538">
        <v>45384</v>
      </c>
      <c r="E42" s="539" t="s">
        <v>1151</v>
      </c>
      <c r="F42" s="1094">
        <v>571294.24</v>
      </c>
      <c r="G42" s="1094">
        <v>571294.24</v>
      </c>
      <c r="H42" s="1095"/>
      <c r="I42" s="1096"/>
      <c r="K42" s="1088"/>
    </row>
    <row r="43" spans="1:11" s="1087" customFormat="1" ht="12.75" customHeight="1" x14ac:dyDescent="0.2">
      <c r="A43" s="801">
        <v>37</v>
      </c>
      <c r="B43" s="546" t="s">
        <v>821</v>
      </c>
      <c r="C43" s="1068" t="s">
        <v>401</v>
      </c>
      <c r="D43" s="538">
        <v>45384</v>
      </c>
      <c r="E43" s="539" t="s">
        <v>1151</v>
      </c>
      <c r="F43" s="1094">
        <v>414985.77</v>
      </c>
      <c r="G43" s="1094">
        <v>414985.77</v>
      </c>
      <c r="H43" s="1095"/>
      <c r="I43" s="1096"/>
      <c r="K43" s="1088"/>
    </row>
    <row r="44" spans="1:11" s="1087" customFormat="1" ht="12.75" customHeight="1" x14ac:dyDescent="0.2">
      <c r="A44" s="801">
        <v>38</v>
      </c>
      <c r="B44" s="546" t="s">
        <v>822</v>
      </c>
      <c r="C44" s="1068" t="s">
        <v>402</v>
      </c>
      <c r="D44" s="538">
        <v>45384</v>
      </c>
      <c r="E44" s="539" t="s">
        <v>1151</v>
      </c>
      <c r="F44" s="1094">
        <v>11212.01</v>
      </c>
      <c r="G44" s="1094">
        <v>11212.01</v>
      </c>
      <c r="H44" s="1095"/>
      <c r="I44" s="1096"/>
      <c r="K44" s="1088"/>
    </row>
    <row r="45" spans="1:11" s="1089" customFormat="1" ht="12" customHeight="1" x14ac:dyDescent="0.2">
      <c r="A45" s="800">
        <v>39</v>
      </c>
      <c r="B45" s="1059" t="s">
        <v>823</v>
      </c>
      <c r="C45" s="1072" t="s">
        <v>403</v>
      </c>
      <c r="D45" s="1073">
        <v>45384</v>
      </c>
      <c r="E45" s="540" t="s">
        <v>1151</v>
      </c>
      <c r="F45" s="1091">
        <v>72.56</v>
      </c>
      <c r="G45" s="1091">
        <v>72.56</v>
      </c>
      <c r="H45" s="1092"/>
      <c r="I45" s="1093"/>
      <c r="K45" s="1088"/>
    </row>
    <row r="46" spans="1:11" s="1089" customFormat="1" ht="13.5" thickBot="1" x14ac:dyDescent="0.25">
      <c r="A46" s="810">
        <v>40</v>
      </c>
      <c r="B46" s="811" t="s">
        <v>824</v>
      </c>
      <c r="C46" s="1070" t="s">
        <v>404</v>
      </c>
      <c r="D46" s="813">
        <v>45384</v>
      </c>
      <c r="E46" s="814" t="s">
        <v>1151</v>
      </c>
      <c r="F46" s="1100">
        <v>0</v>
      </c>
      <c r="G46" s="1100">
        <v>0</v>
      </c>
      <c r="H46" s="1101"/>
      <c r="I46" s="1102"/>
      <c r="K46" s="1088"/>
    </row>
    <row r="47" spans="1:11" ht="12" customHeight="1" x14ac:dyDescent="0.2">
      <c r="A47"/>
      <c r="C47"/>
      <c r="D47" s="328"/>
      <c r="E47"/>
      <c r="G47"/>
      <c r="I47" s="114" t="s">
        <v>1408</v>
      </c>
      <c r="K47" s="1067"/>
    </row>
    <row r="48" spans="1:11" ht="17.25" customHeight="1" x14ac:dyDescent="0.2">
      <c r="A48" s="1365" t="s">
        <v>936</v>
      </c>
      <c r="B48" s="1365"/>
      <c r="C48" s="1365"/>
      <c r="D48" s="1365"/>
      <c r="E48" s="1365"/>
      <c r="F48" s="1365"/>
      <c r="G48" s="1365"/>
      <c r="H48" s="1365"/>
      <c r="I48" s="1365"/>
      <c r="K48" s="1067"/>
    </row>
    <row r="49" spans="1:11" ht="5.25" customHeight="1" thickBot="1" x14ac:dyDescent="0.25">
      <c r="A49" s="537"/>
      <c r="B49" s="1064"/>
      <c r="C49" s="1065"/>
      <c r="D49" s="1066"/>
      <c r="E49" s="1061"/>
      <c r="F49" s="548"/>
      <c r="G49" s="548"/>
      <c r="H49" s="1067"/>
      <c r="I49" s="114"/>
      <c r="K49" s="1067"/>
    </row>
    <row r="50" spans="1:11" customFormat="1" ht="12" customHeight="1" x14ac:dyDescent="0.2">
      <c r="A50" s="1351" t="s">
        <v>367</v>
      </c>
      <c r="B50" s="1354" t="s">
        <v>842</v>
      </c>
      <c r="C50" s="1357" t="s">
        <v>49</v>
      </c>
      <c r="D50" s="702" t="s">
        <v>368</v>
      </c>
      <c r="E50" s="1360" t="s">
        <v>843</v>
      </c>
      <c r="F50" s="1361" t="s">
        <v>937</v>
      </c>
      <c r="G50" s="1360" t="s">
        <v>938</v>
      </c>
      <c r="H50" s="1360"/>
      <c r="I50" s="1364"/>
    </row>
    <row r="51" spans="1:11" customFormat="1" ht="12" customHeight="1" x14ac:dyDescent="0.2">
      <c r="A51" s="1352"/>
      <c r="B51" s="1355"/>
      <c r="C51" s="1358"/>
      <c r="D51" s="545" t="s">
        <v>935</v>
      </c>
      <c r="E51" s="1347"/>
      <c r="F51" s="1362"/>
      <c r="G51" s="1347" t="s">
        <v>370</v>
      </c>
      <c r="H51" s="1347" t="s">
        <v>371</v>
      </c>
      <c r="I51" s="1349" t="s">
        <v>372</v>
      </c>
    </row>
    <row r="52" spans="1:11" customFormat="1" ht="15" customHeight="1" thickBot="1" x14ac:dyDescent="0.25">
      <c r="A52" s="1353"/>
      <c r="B52" s="1356"/>
      <c r="C52" s="1359"/>
      <c r="D52" s="703" t="s">
        <v>783</v>
      </c>
      <c r="E52" s="1348"/>
      <c r="F52" s="1363"/>
      <c r="G52" s="1348"/>
      <c r="H52" s="1348"/>
      <c r="I52" s="1350"/>
    </row>
    <row r="53" spans="1:11" s="491" customFormat="1" x14ac:dyDescent="0.2">
      <c r="A53" s="801">
        <v>41</v>
      </c>
      <c r="B53" s="546" t="s">
        <v>825</v>
      </c>
      <c r="C53" s="1068" t="s">
        <v>405</v>
      </c>
      <c r="D53" s="538">
        <v>45384</v>
      </c>
      <c r="E53" s="539" t="s">
        <v>1151</v>
      </c>
      <c r="F53" s="508">
        <v>30752.19</v>
      </c>
      <c r="G53" s="508">
        <v>30752.19</v>
      </c>
      <c r="H53" s="508"/>
      <c r="I53" s="1083"/>
      <c r="K53" s="548"/>
    </row>
    <row r="54" spans="1:11" s="7" customFormat="1" ht="13.5" customHeight="1" x14ac:dyDescent="0.2">
      <c r="A54" s="801">
        <v>42</v>
      </c>
      <c r="B54" s="546" t="s">
        <v>826</v>
      </c>
      <c r="C54" s="1068" t="s">
        <v>406</v>
      </c>
      <c r="D54" s="538">
        <v>45384</v>
      </c>
      <c r="E54" s="539" t="s">
        <v>1151</v>
      </c>
      <c r="F54" s="508">
        <v>113159.21</v>
      </c>
      <c r="G54" s="508">
        <v>113159.21</v>
      </c>
      <c r="H54" s="508"/>
      <c r="I54" s="802"/>
      <c r="K54" s="548"/>
    </row>
    <row r="55" spans="1:11" s="7" customFormat="1" ht="12.75" customHeight="1" x14ac:dyDescent="0.2">
      <c r="A55" s="801">
        <v>43</v>
      </c>
      <c r="B55" s="546" t="s">
        <v>827</v>
      </c>
      <c r="C55" s="1068" t="s">
        <v>407</v>
      </c>
      <c r="D55" s="538">
        <v>45384</v>
      </c>
      <c r="E55" s="539" t="s">
        <v>1151</v>
      </c>
      <c r="F55" s="508">
        <v>0</v>
      </c>
      <c r="G55" s="508">
        <v>0</v>
      </c>
      <c r="H55" s="508"/>
      <c r="I55" s="802"/>
      <c r="K55" s="548"/>
    </row>
    <row r="56" spans="1:11" s="7" customFormat="1" ht="12.75" customHeight="1" x14ac:dyDescent="0.2">
      <c r="A56" s="801">
        <v>44</v>
      </c>
      <c r="B56" s="546" t="s">
        <v>828</v>
      </c>
      <c r="C56" s="804" t="s">
        <v>662</v>
      </c>
      <c r="D56" s="538">
        <v>45384</v>
      </c>
      <c r="E56" s="539" t="s">
        <v>1151</v>
      </c>
      <c r="F56" s="807">
        <v>61438.92</v>
      </c>
      <c r="G56" s="508">
        <v>61438.92</v>
      </c>
      <c r="H56" s="903"/>
      <c r="I56" s="1084"/>
      <c r="K56" s="548"/>
    </row>
    <row r="57" spans="1:11" s="19" customFormat="1" ht="12.75" customHeight="1" x14ac:dyDescent="0.2">
      <c r="A57" s="801">
        <v>45</v>
      </c>
      <c r="B57" s="546" t="s">
        <v>829</v>
      </c>
      <c r="C57" s="805" t="s">
        <v>408</v>
      </c>
      <c r="D57" s="538">
        <v>45384</v>
      </c>
      <c r="E57" s="539" t="s">
        <v>1151</v>
      </c>
      <c r="F57" s="807">
        <v>39564.160000000003</v>
      </c>
      <c r="G57" s="508">
        <v>39564.160000000003</v>
      </c>
      <c r="H57" s="903"/>
      <c r="I57" s="1084"/>
      <c r="K57" s="548"/>
    </row>
    <row r="58" spans="1:11" s="19" customFormat="1" ht="12.75" customHeight="1" x14ac:dyDescent="0.2">
      <c r="A58" s="801">
        <v>46</v>
      </c>
      <c r="B58" s="546" t="s">
        <v>830</v>
      </c>
      <c r="C58" s="805" t="s">
        <v>409</v>
      </c>
      <c r="D58" s="538">
        <v>45384</v>
      </c>
      <c r="E58" s="539" t="s">
        <v>1151</v>
      </c>
      <c r="F58" s="807">
        <v>6429.48</v>
      </c>
      <c r="G58" s="508">
        <v>6429.48</v>
      </c>
      <c r="H58" s="903"/>
      <c r="I58" s="1084"/>
      <c r="K58" s="548"/>
    </row>
    <row r="59" spans="1:11" s="19" customFormat="1" ht="12.75" customHeight="1" x14ac:dyDescent="0.2">
      <c r="A59" s="801">
        <v>47</v>
      </c>
      <c r="B59" s="546" t="s">
        <v>831</v>
      </c>
      <c r="C59" s="805" t="s">
        <v>410</v>
      </c>
      <c r="D59" s="538">
        <v>45384</v>
      </c>
      <c r="E59" s="539" t="s">
        <v>1151</v>
      </c>
      <c r="F59" s="807">
        <v>235838.73</v>
      </c>
      <c r="G59" s="508">
        <v>235838.73</v>
      </c>
      <c r="H59" s="903"/>
      <c r="I59" s="1084"/>
      <c r="K59" s="548"/>
    </row>
    <row r="60" spans="1:11" s="19" customFormat="1" ht="12.75" customHeight="1" x14ac:dyDescent="0.2">
      <c r="A60" s="801">
        <v>48</v>
      </c>
      <c r="B60" s="546" t="s">
        <v>832</v>
      </c>
      <c r="C60" s="805" t="s">
        <v>411</v>
      </c>
      <c r="D60" s="538">
        <v>45384</v>
      </c>
      <c r="E60" s="539" t="s">
        <v>1151</v>
      </c>
      <c r="F60" s="807">
        <v>62841.55</v>
      </c>
      <c r="G60" s="508">
        <v>0</v>
      </c>
      <c r="H60" s="903"/>
      <c r="I60" s="802">
        <v>62841.55</v>
      </c>
      <c r="K60" s="548"/>
    </row>
    <row r="61" spans="1:11" s="19" customFormat="1" ht="12.75" customHeight="1" x14ac:dyDescent="0.2">
      <c r="A61" s="801">
        <v>49</v>
      </c>
      <c r="B61" s="546" t="s">
        <v>833</v>
      </c>
      <c r="C61" s="805" t="s">
        <v>412</v>
      </c>
      <c r="D61" s="538">
        <v>45384</v>
      </c>
      <c r="E61" s="539" t="s">
        <v>1151</v>
      </c>
      <c r="F61" s="807">
        <v>255160.52</v>
      </c>
      <c r="G61" s="508">
        <v>119692.52</v>
      </c>
      <c r="H61" s="903"/>
      <c r="I61" s="1084">
        <v>135468</v>
      </c>
      <c r="K61" s="548"/>
    </row>
    <row r="62" spans="1:11" s="19" customFormat="1" ht="12.75" customHeight="1" x14ac:dyDescent="0.2">
      <c r="A62" s="801">
        <v>50</v>
      </c>
      <c r="B62" s="546" t="s">
        <v>834</v>
      </c>
      <c r="C62" s="805" t="s">
        <v>413</v>
      </c>
      <c r="D62" s="538">
        <v>45384</v>
      </c>
      <c r="E62" s="539" t="s">
        <v>1151</v>
      </c>
      <c r="F62" s="807">
        <v>233978.62</v>
      </c>
      <c r="G62" s="508">
        <v>0</v>
      </c>
      <c r="H62" s="903"/>
      <c r="I62" s="1084">
        <v>233978.62</v>
      </c>
      <c r="K62" s="548"/>
    </row>
    <row r="63" spans="1:11" s="19" customFormat="1" ht="12.75" customHeight="1" x14ac:dyDescent="0.2">
      <c r="A63" s="801">
        <v>51</v>
      </c>
      <c r="B63" s="546" t="s">
        <v>836</v>
      </c>
      <c r="C63" s="805" t="s">
        <v>655</v>
      </c>
      <c r="D63" s="538">
        <v>45384</v>
      </c>
      <c r="E63" s="539" t="s">
        <v>1151</v>
      </c>
      <c r="F63" s="807">
        <v>962.58</v>
      </c>
      <c r="G63" s="508">
        <v>962.58</v>
      </c>
      <c r="H63" s="903"/>
      <c r="I63" s="1084"/>
      <c r="K63" s="548"/>
    </row>
    <row r="64" spans="1:11" s="19" customFormat="1" ht="12.75" customHeight="1" x14ac:dyDescent="0.2">
      <c r="A64" s="801">
        <v>52</v>
      </c>
      <c r="B64" s="546" t="s">
        <v>837</v>
      </c>
      <c r="C64" s="805" t="s">
        <v>415</v>
      </c>
      <c r="D64" s="538">
        <v>45384</v>
      </c>
      <c r="E64" s="539" t="s">
        <v>1151</v>
      </c>
      <c r="F64" s="807">
        <v>6137.64</v>
      </c>
      <c r="G64" s="508">
        <v>6137.64</v>
      </c>
      <c r="H64" s="903"/>
      <c r="I64" s="1084"/>
      <c r="K64" s="548"/>
    </row>
    <row r="65" spans="1:12" s="19" customFormat="1" ht="12.75" customHeight="1" x14ac:dyDescent="0.2">
      <c r="A65" s="801">
        <v>53</v>
      </c>
      <c r="B65" s="546" t="s">
        <v>838</v>
      </c>
      <c r="C65" s="805" t="s">
        <v>416</v>
      </c>
      <c r="D65" s="538">
        <v>45384</v>
      </c>
      <c r="E65" s="539" t="s">
        <v>1151</v>
      </c>
      <c r="F65" s="807">
        <v>0</v>
      </c>
      <c r="G65" s="508">
        <v>0</v>
      </c>
      <c r="H65" s="903"/>
      <c r="I65" s="1084"/>
      <c r="K65" s="548"/>
    </row>
    <row r="66" spans="1:12" s="19" customFormat="1" ht="12.75" customHeight="1" x14ac:dyDescent="0.2">
      <c r="A66" s="801">
        <v>54</v>
      </c>
      <c r="B66" s="546" t="s">
        <v>839</v>
      </c>
      <c r="C66" s="805" t="s">
        <v>528</v>
      </c>
      <c r="D66" s="538">
        <v>45384</v>
      </c>
      <c r="E66" s="539" t="s">
        <v>1151</v>
      </c>
      <c r="F66" s="807">
        <v>275.81</v>
      </c>
      <c r="G66" s="508">
        <v>275.81</v>
      </c>
      <c r="H66" s="903"/>
      <c r="I66" s="1084"/>
      <c r="K66" s="548"/>
    </row>
    <row r="67" spans="1:12" s="19" customFormat="1" ht="12.75" customHeight="1" x14ac:dyDescent="0.2">
      <c r="A67" s="801">
        <v>55</v>
      </c>
      <c r="B67" s="546" t="s">
        <v>840</v>
      </c>
      <c r="C67" s="805" t="s">
        <v>656</v>
      </c>
      <c r="D67" s="538">
        <v>45384</v>
      </c>
      <c r="E67" s="539" t="s">
        <v>1151</v>
      </c>
      <c r="F67" s="807">
        <v>263144.71999999997</v>
      </c>
      <c r="G67" s="508">
        <v>263144.71999999997</v>
      </c>
      <c r="H67" s="903"/>
      <c r="I67" s="1084"/>
      <c r="K67" s="548"/>
    </row>
    <row r="68" spans="1:12" s="19" customFormat="1" ht="12.75" customHeight="1" thickBot="1" x14ac:dyDescent="0.25">
      <c r="A68" s="801">
        <v>56</v>
      </c>
      <c r="B68" s="547" t="s">
        <v>841</v>
      </c>
      <c r="C68" s="806" t="s">
        <v>661</v>
      </c>
      <c r="D68" s="542">
        <v>45384</v>
      </c>
      <c r="E68" s="543" t="s">
        <v>1151</v>
      </c>
      <c r="F68" s="1062">
        <v>157269.44</v>
      </c>
      <c r="G68" s="1063">
        <v>157269.44</v>
      </c>
      <c r="H68" s="1063"/>
      <c r="I68" s="1085"/>
      <c r="K68" s="548"/>
    </row>
    <row r="69" spans="1:12" s="19" customFormat="1" ht="12.75" customHeight="1" x14ac:dyDescent="0.2">
      <c r="A69" s="818" t="s">
        <v>417</v>
      </c>
      <c r="B69" s="1079"/>
      <c r="C69" s="819"/>
      <c r="D69" s="819"/>
      <c r="E69" s="819"/>
      <c r="F69" s="820">
        <f>SUM(F7:F46)+SUM(F53:F68)</f>
        <v>29370122.960000005</v>
      </c>
      <c r="G69" s="820">
        <f>SUM(G7:G46)+SUM(G53:G68)</f>
        <v>28416591.679999996</v>
      </c>
      <c r="H69" s="820">
        <f>SUM(H7:H46)+SUM(H53:H68)</f>
        <v>260000</v>
      </c>
      <c r="I69" s="821">
        <f>SUM(I7:I46)+SUM(I53:I68)</f>
        <v>693531.28</v>
      </c>
    </row>
    <row r="70" spans="1:12" s="1086" customFormat="1" ht="12.75" customHeight="1" thickBot="1" x14ac:dyDescent="0.25">
      <c r="A70" s="815" t="s">
        <v>418</v>
      </c>
      <c r="B70" s="816"/>
      <c r="C70" s="816"/>
      <c r="D70" s="816"/>
      <c r="E70" s="816"/>
      <c r="F70" s="817">
        <v>100</v>
      </c>
      <c r="G70" s="817">
        <f>(G69/F69)*100</f>
        <v>96.753397044681606</v>
      </c>
      <c r="H70" s="817">
        <f>(H69/F69)*100</f>
        <v>0.88525335884395617</v>
      </c>
      <c r="I70" s="556">
        <f>(I69/F69)*100</f>
        <v>2.3613495964744167</v>
      </c>
    </row>
    <row r="71" spans="1:12" s="7" customFormat="1" ht="14.25" customHeight="1" x14ac:dyDescent="0.2">
      <c r="A71" s="1143">
        <v>57</v>
      </c>
      <c r="B71" s="1156">
        <v>1501</v>
      </c>
      <c r="C71" s="1157" t="s">
        <v>665</v>
      </c>
      <c r="D71" s="1155">
        <v>45433</v>
      </c>
      <c r="E71" s="536" t="s">
        <v>1202</v>
      </c>
      <c r="F71" s="705">
        <v>504232.52</v>
      </c>
      <c r="G71" s="705">
        <v>504232.52</v>
      </c>
      <c r="H71" s="518">
        <v>0</v>
      </c>
      <c r="I71" s="1076">
        <v>0</v>
      </c>
      <c r="J71" s="24"/>
      <c r="K71" s="24"/>
      <c r="L71" s="24"/>
    </row>
    <row r="72" spans="1:12" s="19" customFormat="1" ht="12.75" customHeight="1" x14ac:dyDescent="0.2">
      <c r="A72" s="800">
        <v>58</v>
      </c>
      <c r="B72" s="1158">
        <v>1502</v>
      </c>
      <c r="C72" s="1147" t="s">
        <v>879</v>
      </c>
      <c r="D72" s="1159">
        <v>45433</v>
      </c>
      <c r="E72" s="536" t="s">
        <v>1202</v>
      </c>
      <c r="F72" s="1090">
        <v>265781.38</v>
      </c>
      <c r="G72" s="1160">
        <v>265781.38</v>
      </c>
      <c r="H72" s="1161">
        <v>0</v>
      </c>
      <c r="I72" s="1162">
        <v>0</v>
      </c>
      <c r="K72" s="24"/>
      <c r="L72" s="24"/>
    </row>
    <row r="73" spans="1:12" s="19" customFormat="1" ht="12.75" customHeight="1" x14ac:dyDescent="0.2">
      <c r="A73" s="801">
        <v>59</v>
      </c>
      <c r="B73" s="536">
        <v>1504</v>
      </c>
      <c r="C73" s="1149" t="s">
        <v>529</v>
      </c>
      <c r="D73" s="1163">
        <v>45433</v>
      </c>
      <c r="E73" s="536" t="s">
        <v>1202</v>
      </c>
      <c r="F73" s="1164">
        <v>0</v>
      </c>
      <c r="G73" s="1103">
        <v>0</v>
      </c>
      <c r="H73" s="1103">
        <v>0</v>
      </c>
      <c r="I73" s="1104">
        <v>0</v>
      </c>
      <c r="K73" s="24"/>
      <c r="L73" s="24"/>
    </row>
    <row r="74" spans="1:12" s="19" customFormat="1" ht="12.75" customHeight="1" x14ac:dyDescent="0.2">
      <c r="A74" s="801">
        <v>60</v>
      </c>
      <c r="B74" s="536">
        <v>1505</v>
      </c>
      <c r="C74" s="1149" t="s">
        <v>419</v>
      </c>
      <c r="D74" s="1163">
        <v>45433</v>
      </c>
      <c r="E74" s="536" t="s">
        <v>1202</v>
      </c>
      <c r="F74" s="1164">
        <v>233345.22</v>
      </c>
      <c r="G74" s="1103">
        <v>188345.22</v>
      </c>
      <c r="H74" s="1103">
        <v>45000</v>
      </c>
      <c r="I74" s="1104">
        <v>0</v>
      </c>
      <c r="K74" s="24"/>
      <c r="L74" s="24"/>
    </row>
    <row r="75" spans="1:12" s="19" customFormat="1" x14ac:dyDescent="0.2">
      <c r="A75" s="800">
        <v>61</v>
      </c>
      <c r="B75" s="536">
        <v>1507</v>
      </c>
      <c r="C75" s="1149" t="s">
        <v>844</v>
      </c>
      <c r="D75" s="1163">
        <v>45433</v>
      </c>
      <c r="E75" s="536" t="s">
        <v>1202</v>
      </c>
      <c r="F75" s="1164">
        <v>0</v>
      </c>
      <c r="G75" s="1103">
        <v>0</v>
      </c>
      <c r="H75" s="1103">
        <v>0</v>
      </c>
      <c r="I75" s="1104">
        <v>0</v>
      </c>
      <c r="J75" s="548"/>
      <c r="K75" s="24"/>
      <c r="L75" s="24"/>
    </row>
    <row r="76" spans="1:12" s="491" customFormat="1" x14ac:dyDescent="0.2">
      <c r="A76" s="800">
        <v>62</v>
      </c>
      <c r="B76" s="536">
        <v>1508</v>
      </c>
      <c r="C76" s="1149" t="s">
        <v>420</v>
      </c>
      <c r="D76" s="1163">
        <v>45433</v>
      </c>
      <c r="E76" s="536" t="s">
        <v>1202</v>
      </c>
      <c r="F76" s="1164">
        <v>2067</v>
      </c>
      <c r="G76" s="1103">
        <v>1654</v>
      </c>
      <c r="H76" s="1103">
        <v>413</v>
      </c>
      <c r="I76" s="1104">
        <v>0</v>
      </c>
      <c r="K76" s="24"/>
      <c r="L76" s="24"/>
    </row>
    <row r="77" spans="1:12" s="7" customFormat="1" x14ac:dyDescent="0.2">
      <c r="A77" s="801">
        <v>63</v>
      </c>
      <c r="B77" s="536">
        <v>1509</v>
      </c>
      <c r="C77" s="1149" t="s">
        <v>421</v>
      </c>
      <c r="D77" s="1163">
        <v>45433</v>
      </c>
      <c r="E77" s="536" t="s">
        <v>1202</v>
      </c>
      <c r="F77" s="1164">
        <v>120964</v>
      </c>
      <c r="G77" s="1103">
        <v>120964</v>
      </c>
      <c r="H77" s="1103">
        <v>0</v>
      </c>
      <c r="I77" s="1104">
        <v>0</v>
      </c>
      <c r="K77" s="24"/>
      <c r="L77" s="24"/>
    </row>
    <row r="78" spans="1:12" s="7" customFormat="1" x14ac:dyDescent="0.2">
      <c r="A78" s="801">
        <v>64</v>
      </c>
      <c r="B78" s="536">
        <v>1510</v>
      </c>
      <c r="C78" s="1149" t="s">
        <v>422</v>
      </c>
      <c r="D78" s="1163">
        <v>45433</v>
      </c>
      <c r="E78" s="536" t="s">
        <v>1202</v>
      </c>
      <c r="F78" s="1164">
        <v>290865.09000000003</v>
      </c>
      <c r="G78" s="1103">
        <v>232692.09</v>
      </c>
      <c r="H78" s="1103">
        <v>58173</v>
      </c>
      <c r="I78" s="1104">
        <v>0</v>
      </c>
      <c r="K78" s="24"/>
      <c r="L78" s="24"/>
    </row>
    <row r="79" spans="1:12" s="7" customFormat="1" ht="12.75" customHeight="1" x14ac:dyDescent="0.2">
      <c r="A79" s="800">
        <v>65</v>
      </c>
      <c r="B79" s="536">
        <v>1513</v>
      </c>
      <c r="C79" s="1149" t="s">
        <v>423</v>
      </c>
      <c r="D79" s="1163">
        <v>45433</v>
      </c>
      <c r="E79" s="536" t="s">
        <v>1202</v>
      </c>
      <c r="F79" s="1164">
        <v>42450</v>
      </c>
      <c r="G79" s="1103">
        <v>42450</v>
      </c>
      <c r="H79" s="1103">
        <v>0</v>
      </c>
      <c r="I79" s="1104">
        <v>0</v>
      </c>
      <c r="K79" s="24"/>
      <c r="L79" s="24"/>
    </row>
    <row r="80" spans="1:12" s="7" customFormat="1" ht="12.75" customHeight="1" x14ac:dyDescent="0.2">
      <c r="A80" s="800">
        <v>66</v>
      </c>
      <c r="B80" s="536">
        <v>1515</v>
      </c>
      <c r="C80" s="1149" t="s">
        <v>424</v>
      </c>
      <c r="D80" s="1163">
        <v>45433</v>
      </c>
      <c r="E80" s="536" t="s">
        <v>1202</v>
      </c>
      <c r="F80" s="1164">
        <v>317147.51</v>
      </c>
      <c r="G80" s="1103">
        <v>63447.51</v>
      </c>
      <c r="H80" s="1103">
        <v>253700</v>
      </c>
      <c r="I80" s="1104">
        <v>0</v>
      </c>
      <c r="K80" s="24"/>
      <c r="L80" s="24"/>
    </row>
    <row r="81" spans="1:13" s="7" customFormat="1" ht="12.75" customHeight="1" x14ac:dyDescent="0.2">
      <c r="A81" s="801">
        <v>67</v>
      </c>
      <c r="B81" s="536">
        <v>1516</v>
      </c>
      <c r="C81" s="1149" t="s">
        <v>425</v>
      </c>
      <c r="D81" s="1163">
        <v>45433</v>
      </c>
      <c r="E81" s="536" t="s">
        <v>1202</v>
      </c>
      <c r="F81" s="1164">
        <v>18061</v>
      </c>
      <c r="G81" s="1103">
        <v>18061</v>
      </c>
      <c r="H81" s="1103">
        <v>0</v>
      </c>
      <c r="I81" s="1104">
        <v>0</v>
      </c>
      <c r="K81" s="24"/>
      <c r="L81" s="24"/>
    </row>
    <row r="82" spans="1:13" s="7" customFormat="1" ht="12.75" customHeight="1" x14ac:dyDescent="0.2">
      <c r="A82" s="801">
        <v>68</v>
      </c>
      <c r="B82" s="536">
        <v>1519</v>
      </c>
      <c r="C82" s="1149" t="s">
        <v>452</v>
      </c>
      <c r="D82" s="1163">
        <v>45433</v>
      </c>
      <c r="E82" s="536" t="s">
        <v>1202</v>
      </c>
      <c r="F82" s="1164">
        <v>0</v>
      </c>
      <c r="G82" s="1103">
        <v>0</v>
      </c>
      <c r="H82" s="1103">
        <v>0</v>
      </c>
      <c r="I82" s="1104">
        <v>0</v>
      </c>
      <c r="K82" s="24"/>
      <c r="L82" s="24"/>
    </row>
    <row r="83" spans="1:13" s="7" customFormat="1" ht="12.75" customHeight="1" x14ac:dyDescent="0.2">
      <c r="A83" s="800">
        <v>69</v>
      </c>
      <c r="B83" s="536">
        <v>1520</v>
      </c>
      <c r="C83" s="1149" t="s">
        <v>453</v>
      </c>
      <c r="D83" s="1163">
        <v>45433</v>
      </c>
      <c r="E83" s="536" t="s">
        <v>1202</v>
      </c>
      <c r="F83" s="1164">
        <v>0</v>
      </c>
      <c r="G83" s="1103">
        <v>0</v>
      </c>
      <c r="H83" s="1103">
        <v>0</v>
      </c>
      <c r="I83" s="1104">
        <v>0</v>
      </c>
      <c r="K83" s="24"/>
      <c r="L83" s="24"/>
    </row>
    <row r="84" spans="1:13" s="7" customFormat="1" ht="12.75" customHeight="1" x14ac:dyDescent="0.2">
      <c r="A84" s="800">
        <v>70</v>
      </c>
      <c r="B84" s="536">
        <v>1521</v>
      </c>
      <c r="C84" s="1165" t="s">
        <v>426</v>
      </c>
      <c r="D84" s="1163">
        <v>45433</v>
      </c>
      <c r="E84" s="536" t="s">
        <v>1202</v>
      </c>
      <c r="F84" s="1164">
        <v>0</v>
      </c>
      <c r="G84" s="1103">
        <v>0</v>
      </c>
      <c r="H84" s="1103">
        <v>0</v>
      </c>
      <c r="I84" s="1104">
        <v>0</v>
      </c>
      <c r="K84" s="24"/>
      <c r="L84" s="24"/>
    </row>
    <row r="85" spans="1:13" s="491" customFormat="1" x14ac:dyDescent="0.2">
      <c r="A85" s="801">
        <v>71</v>
      </c>
      <c r="B85" s="536">
        <v>1522</v>
      </c>
      <c r="C85" s="1149" t="s">
        <v>427</v>
      </c>
      <c r="D85" s="1163">
        <v>45433</v>
      </c>
      <c r="E85" s="536" t="s">
        <v>1202</v>
      </c>
      <c r="F85" s="1164">
        <v>69431.259999999995</v>
      </c>
      <c r="G85" s="1103">
        <v>69431.259999999995</v>
      </c>
      <c r="H85" s="1103">
        <v>0</v>
      </c>
      <c r="I85" s="1104">
        <v>0</v>
      </c>
      <c r="J85" s="1166"/>
      <c r="K85" s="24"/>
      <c r="L85" s="24"/>
    </row>
    <row r="86" spans="1:13" s="491" customFormat="1" ht="13.5" thickBot="1" x14ac:dyDescent="0.25">
      <c r="A86" s="801">
        <v>72</v>
      </c>
      <c r="B86" s="541">
        <v>1523</v>
      </c>
      <c r="C86" s="1153" t="s">
        <v>428</v>
      </c>
      <c r="D86" s="1167">
        <v>45433</v>
      </c>
      <c r="E86" s="541" t="s">
        <v>1202</v>
      </c>
      <c r="F86" s="1168">
        <v>2025.18</v>
      </c>
      <c r="G86" s="1115">
        <v>2025.18</v>
      </c>
      <c r="H86" s="1115">
        <v>0</v>
      </c>
      <c r="I86" s="1116">
        <v>0</v>
      </c>
      <c r="J86" s="1166"/>
      <c r="K86" s="24"/>
      <c r="L86" s="24"/>
    </row>
    <row r="87" spans="1:13" x14ac:dyDescent="0.2">
      <c r="A87" s="818" t="s">
        <v>429</v>
      </c>
      <c r="B87" s="818"/>
      <c r="C87" s="819"/>
      <c r="D87" s="819"/>
      <c r="E87" s="819"/>
      <c r="F87" s="820">
        <f>SUM(F71:F86)</f>
        <v>1866370.1600000001</v>
      </c>
      <c r="G87" s="822">
        <f>SUM(G71:G86)</f>
        <v>1509084.1600000001</v>
      </c>
      <c r="H87" s="820">
        <f>SUM(H71:H86)</f>
        <v>357286</v>
      </c>
      <c r="I87" s="835">
        <f>SUM(I71:I86)</f>
        <v>0</v>
      </c>
      <c r="J87" s="534"/>
      <c r="K87" s="4"/>
    </row>
    <row r="88" spans="1:13" ht="13.5" thickBot="1" x14ac:dyDescent="0.25">
      <c r="A88" s="815" t="s">
        <v>430</v>
      </c>
      <c r="B88" s="815"/>
      <c r="C88" s="816"/>
      <c r="D88" s="816"/>
      <c r="E88" s="816"/>
      <c r="F88" s="817">
        <v>100</v>
      </c>
      <c r="G88" s="812">
        <f>G87/(F87)*100</f>
        <v>80.85663778507903</v>
      </c>
      <c r="H88" s="555">
        <f>H87/(F87)*100</f>
        <v>19.143362214920966</v>
      </c>
      <c r="I88" s="556">
        <f>I87/F87*100</f>
        <v>0</v>
      </c>
      <c r="J88" s="534"/>
      <c r="K88" s="4"/>
    </row>
    <row r="89" spans="1:13" x14ac:dyDescent="0.2">
      <c r="A89" s="492"/>
      <c r="B89" s="19"/>
      <c r="C89"/>
      <c r="D89" s="877"/>
      <c r="E89" s="877"/>
      <c r="F89" s="548"/>
      <c r="G89" s="548"/>
      <c r="H89" s="548"/>
      <c r="I89" s="548"/>
      <c r="J89" s="534"/>
      <c r="K89" s="4"/>
    </row>
    <row r="90" spans="1:13" x14ac:dyDescent="0.2">
      <c r="D90" s="328"/>
      <c r="E90"/>
      <c r="G90"/>
      <c r="I90" s="492"/>
      <c r="J90" s="534"/>
      <c r="K90" s="4"/>
    </row>
    <row r="91" spans="1:13" ht="15.75" x14ac:dyDescent="0.2">
      <c r="A91" s="492"/>
      <c r="B91" s="876"/>
      <c r="C91"/>
      <c r="D91" s="328"/>
      <c r="E91"/>
      <c r="G91"/>
      <c r="I91" s="114" t="s">
        <v>934</v>
      </c>
      <c r="J91" s="534"/>
      <c r="K91" s="4"/>
    </row>
    <row r="92" spans="1:13" customFormat="1" ht="18.75" customHeight="1" x14ac:dyDescent="0.2">
      <c r="A92" s="1071" t="s">
        <v>936</v>
      </c>
      <c r="B92" s="918"/>
      <c r="C92" s="918"/>
      <c r="D92" s="918"/>
      <c r="E92" s="918"/>
      <c r="F92" s="918"/>
      <c r="G92" s="918"/>
      <c r="H92" s="918"/>
      <c r="I92" s="918"/>
      <c r="K92" s="4"/>
      <c r="M92" s="4"/>
    </row>
    <row r="93" spans="1:13" customFormat="1" ht="8.25" customHeight="1" thickBot="1" x14ac:dyDescent="0.25">
      <c r="A93" s="492"/>
      <c r="B93" s="537"/>
      <c r="C93" s="492"/>
      <c r="D93" s="492"/>
      <c r="E93" s="492"/>
      <c r="F93" s="492"/>
      <c r="G93" s="492"/>
      <c r="I93" s="532"/>
      <c r="K93" s="4"/>
    </row>
    <row r="94" spans="1:13" customFormat="1" ht="12" customHeight="1" x14ac:dyDescent="0.2">
      <c r="A94" s="1351" t="s">
        <v>367</v>
      </c>
      <c r="B94" s="1354" t="s">
        <v>842</v>
      </c>
      <c r="C94" s="1357" t="s">
        <v>49</v>
      </c>
      <c r="D94" s="702" t="s">
        <v>368</v>
      </c>
      <c r="E94" s="1360" t="s">
        <v>843</v>
      </c>
      <c r="F94" s="1361" t="s">
        <v>937</v>
      </c>
      <c r="G94" s="1345" t="s">
        <v>938</v>
      </c>
      <c r="H94" s="1345"/>
      <c r="I94" s="1346"/>
      <c r="K94" s="4"/>
    </row>
    <row r="95" spans="1:13" ht="12" customHeight="1" x14ac:dyDescent="0.2">
      <c r="A95" s="1352"/>
      <c r="B95" s="1355"/>
      <c r="C95" s="1358"/>
      <c r="D95" s="545" t="s">
        <v>935</v>
      </c>
      <c r="E95" s="1347"/>
      <c r="F95" s="1362"/>
      <c r="G95" s="1347" t="s">
        <v>370</v>
      </c>
      <c r="H95" s="1347" t="s">
        <v>371</v>
      </c>
      <c r="I95" s="1349" t="s">
        <v>372</v>
      </c>
    </row>
    <row r="96" spans="1:13" ht="15" customHeight="1" thickBot="1" x14ac:dyDescent="0.25">
      <c r="A96" s="1353"/>
      <c r="B96" s="1356"/>
      <c r="C96" s="1359"/>
      <c r="D96" s="703" t="s">
        <v>783</v>
      </c>
      <c r="E96" s="1348"/>
      <c r="F96" s="1363"/>
      <c r="G96" s="1348"/>
      <c r="H96" s="1348"/>
      <c r="I96" s="1350"/>
    </row>
    <row r="97" spans="1:12" s="491" customFormat="1" ht="15" customHeight="1" thickBot="1" x14ac:dyDescent="0.25">
      <c r="A97" s="840">
        <v>73</v>
      </c>
      <c r="B97" s="837">
        <v>1601</v>
      </c>
      <c r="C97" s="838" t="s">
        <v>431</v>
      </c>
      <c r="D97" s="839">
        <v>45370</v>
      </c>
      <c r="E97" s="836" t="s">
        <v>1152</v>
      </c>
      <c r="F97" s="809">
        <v>0</v>
      </c>
      <c r="G97" s="809">
        <v>0</v>
      </c>
      <c r="H97" s="809">
        <v>0</v>
      </c>
      <c r="I97" s="841">
        <v>0</v>
      </c>
    </row>
    <row r="98" spans="1:12" s="491" customFormat="1" x14ac:dyDescent="0.2">
      <c r="A98" s="818" t="s">
        <v>432</v>
      </c>
      <c r="B98" s="819"/>
      <c r="C98" s="819"/>
      <c r="D98" s="819"/>
      <c r="E98" s="825"/>
      <c r="F98" s="820">
        <f>F97</f>
        <v>0</v>
      </c>
      <c r="G98" s="820">
        <f>G97</f>
        <v>0</v>
      </c>
      <c r="H98" s="820">
        <f>SUM(H97)</f>
        <v>0</v>
      </c>
      <c r="I98" s="821">
        <f>SUM(I97)</f>
        <v>0</v>
      </c>
    </row>
    <row r="99" spans="1:12" s="7" customFormat="1" ht="13.5" customHeight="1" thickBot="1" x14ac:dyDescent="0.25">
      <c r="A99" s="815" t="s">
        <v>433</v>
      </c>
      <c r="B99" s="816"/>
      <c r="C99" s="816"/>
      <c r="D99" s="823"/>
      <c r="E99" s="824"/>
      <c r="F99" s="1074">
        <v>0</v>
      </c>
      <c r="G99" s="1074">
        <v>0</v>
      </c>
      <c r="H99" s="1074">
        <v>0</v>
      </c>
      <c r="I99" s="1075">
        <v>0</v>
      </c>
    </row>
    <row r="100" spans="1:12" s="7" customFormat="1" ht="12.75" customHeight="1" x14ac:dyDescent="0.2">
      <c r="A100" s="1143">
        <v>74</v>
      </c>
      <c r="B100" s="1144">
        <v>1701</v>
      </c>
      <c r="C100" s="1145" t="s">
        <v>434</v>
      </c>
      <c r="D100" s="1082">
        <v>45433</v>
      </c>
      <c r="E100" s="1196" t="s">
        <v>1203</v>
      </c>
      <c r="F100" s="518">
        <v>570316.82999999996</v>
      </c>
      <c r="G100" s="518">
        <v>570316.82999999996</v>
      </c>
      <c r="H100" s="518">
        <v>0</v>
      </c>
      <c r="I100" s="1076">
        <v>0</v>
      </c>
      <c r="K100" s="24"/>
      <c r="L100" s="24"/>
    </row>
    <row r="101" spans="1:12" s="7" customFormat="1" ht="12.75" customHeight="1" x14ac:dyDescent="0.2">
      <c r="A101" s="801">
        <v>75</v>
      </c>
      <c r="B101" s="1146">
        <v>1702</v>
      </c>
      <c r="C101" s="1147" t="s">
        <v>435</v>
      </c>
      <c r="D101" s="1077">
        <v>45433</v>
      </c>
      <c r="E101" s="551" t="s">
        <v>1203</v>
      </c>
      <c r="F101" s="508">
        <v>396393.75</v>
      </c>
      <c r="G101" s="508">
        <v>79278.75</v>
      </c>
      <c r="H101" s="508">
        <v>317115</v>
      </c>
      <c r="I101" s="802">
        <v>0</v>
      </c>
      <c r="K101" s="24"/>
      <c r="L101" s="24"/>
    </row>
    <row r="102" spans="1:12" s="7" customFormat="1" ht="12.75" customHeight="1" x14ac:dyDescent="0.2">
      <c r="A102" s="800">
        <v>76</v>
      </c>
      <c r="B102" s="1148">
        <v>1703</v>
      </c>
      <c r="C102" s="1149" t="s">
        <v>436</v>
      </c>
      <c r="D102" s="1077">
        <v>45433</v>
      </c>
      <c r="E102" s="551" t="s">
        <v>1203</v>
      </c>
      <c r="F102" s="508">
        <v>232983.56</v>
      </c>
      <c r="G102" s="508">
        <v>200346.56</v>
      </c>
      <c r="H102" s="508">
        <v>32637</v>
      </c>
      <c r="I102" s="802">
        <v>0</v>
      </c>
      <c r="K102" s="24"/>
      <c r="L102" s="24"/>
    </row>
    <row r="103" spans="1:12" s="7" customFormat="1" ht="12.75" customHeight="1" x14ac:dyDescent="0.2">
      <c r="A103" s="801">
        <v>77</v>
      </c>
      <c r="B103" s="1146">
        <v>1704</v>
      </c>
      <c r="C103" s="1147" t="s">
        <v>437</v>
      </c>
      <c r="D103" s="1077">
        <v>45433</v>
      </c>
      <c r="E103" s="551" t="s">
        <v>1203</v>
      </c>
      <c r="F103" s="508">
        <v>173708.16</v>
      </c>
      <c r="G103" s="508">
        <v>173708.16</v>
      </c>
      <c r="H103" s="508">
        <v>0</v>
      </c>
      <c r="I103" s="802">
        <v>0</v>
      </c>
      <c r="K103" s="24"/>
      <c r="L103" s="24"/>
    </row>
    <row r="104" spans="1:12" s="7" customFormat="1" ht="12.75" customHeight="1" x14ac:dyDescent="0.2">
      <c r="A104" s="800">
        <v>78</v>
      </c>
      <c r="B104" s="536">
        <v>1705</v>
      </c>
      <c r="C104" s="1150" t="s">
        <v>438</v>
      </c>
      <c r="D104" s="1077">
        <v>45433</v>
      </c>
      <c r="E104" s="551" t="s">
        <v>1203</v>
      </c>
      <c r="F104" s="508">
        <v>198982.9</v>
      </c>
      <c r="G104" s="508">
        <v>198982.9</v>
      </c>
      <c r="H104" s="508">
        <v>0</v>
      </c>
      <c r="I104" s="802">
        <v>0</v>
      </c>
      <c r="K104" s="24"/>
      <c r="L104" s="24"/>
    </row>
    <row r="105" spans="1:12" s="7" customFormat="1" ht="12.75" customHeight="1" x14ac:dyDescent="0.2">
      <c r="A105" s="801">
        <v>79</v>
      </c>
      <c r="B105" s="536">
        <v>1706</v>
      </c>
      <c r="C105" s="1149" t="s">
        <v>663</v>
      </c>
      <c r="D105" s="1077">
        <v>45433</v>
      </c>
      <c r="E105" s="551" t="s">
        <v>1203</v>
      </c>
      <c r="F105" s="508">
        <v>0</v>
      </c>
      <c r="G105" s="508">
        <v>0</v>
      </c>
      <c r="H105" s="508">
        <v>0</v>
      </c>
      <c r="I105" s="802">
        <v>0</v>
      </c>
      <c r="K105" s="24"/>
      <c r="L105" s="24"/>
    </row>
    <row r="106" spans="1:12" s="7" customFormat="1" ht="12.75" customHeight="1" thickBot="1" x14ac:dyDescent="0.25">
      <c r="A106" s="1171">
        <v>80</v>
      </c>
      <c r="B106" s="1151">
        <v>1707</v>
      </c>
      <c r="C106" s="1152" t="s">
        <v>1204</v>
      </c>
      <c r="D106" s="1172">
        <v>45433</v>
      </c>
      <c r="E106" s="1195" t="s">
        <v>1203</v>
      </c>
      <c r="F106" s="803">
        <v>49356.74</v>
      </c>
      <c r="G106" s="803">
        <v>49356.74</v>
      </c>
      <c r="H106" s="803">
        <v>0</v>
      </c>
      <c r="I106" s="1078">
        <v>0</v>
      </c>
      <c r="K106" s="24"/>
      <c r="L106" s="24"/>
    </row>
    <row r="107" spans="1:12" s="7" customFormat="1" ht="13.5" customHeight="1" x14ac:dyDescent="0.2">
      <c r="A107" s="1154" t="s">
        <v>439</v>
      </c>
      <c r="B107" s="1105"/>
      <c r="C107" s="1105"/>
      <c r="D107" s="1105"/>
      <c r="E107" s="1105"/>
      <c r="F107" s="1169">
        <f>SUM(F100:F106)</f>
        <v>1621741.9399999997</v>
      </c>
      <c r="G107" s="1169">
        <f>SUM(G100:G106)</f>
        <v>1271989.94</v>
      </c>
      <c r="H107" s="1169">
        <f>SUM(H100:H106)</f>
        <v>349752</v>
      </c>
      <c r="I107" s="1170">
        <f>SUM(I100:I106)</f>
        <v>0</v>
      </c>
    </row>
    <row r="108" spans="1:12" s="7" customFormat="1" ht="13.5" customHeight="1" thickBot="1" x14ac:dyDescent="0.25">
      <c r="A108" s="1106" t="s">
        <v>440</v>
      </c>
      <c r="B108" s="1107"/>
      <c r="C108" s="1107"/>
      <c r="D108" s="1107"/>
      <c r="E108" s="1107"/>
      <c r="F108" s="817">
        <v>100</v>
      </c>
      <c r="G108" s="817">
        <f>G107/(F107)*100</f>
        <v>78.433560150759874</v>
      </c>
      <c r="H108" s="817">
        <f>H107/(F107)*100</f>
        <v>21.566439849240137</v>
      </c>
      <c r="I108" s="556">
        <f>I107/(F107)*100</f>
        <v>0</v>
      </c>
    </row>
    <row r="109" spans="1:12" s="7" customFormat="1" ht="13.5" customHeight="1" thickBot="1" x14ac:dyDescent="0.25">
      <c r="A109" s="1108">
        <v>81</v>
      </c>
      <c r="B109" s="541">
        <v>1801</v>
      </c>
      <c r="C109" s="1109" t="s">
        <v>441</v>
      </c>
      <c r="D109" s="1110">
        <v>45419</v>
      </c>
      <c r="E109" s="554" t="s">
        <v>1153</v>
      </c>
      <c r="F109" s="1063">
        <v>51112.13</v>
      </c>
      <c r="G109" s="1063">
        <v>51112.13</v>
      </c>
      <c r="H109" s="1063">
        <v>0</v>
      </c>
      <c r="I109" s="1085">
        <v>0</v>
      </c>
    </row>
    <row r="110" spans="1:12" s="7" customFormat="1" ht="13.5" customHeight="1" x14ac:dyDescent="0.2">
      <c r="A110" s="818" t="s">
        <v>442</v>
      </c>
      <c r="B110" s="819"/>
      <c r="C110" s="819"/>
      <c r="D110" s="819"/>
      <c r="E110" s="825"/>
      <c r="F110" s="820">
        <f>F109</f>
        <v>51112.13</v>
      </c>
      <c r="G110" s="820">
        <f>G109</f>
        <v>51112.13</v>
      </c>
      <c r="H110" s="820">
        <f>H109</f>
        <v>0</v>
      </c>
      <c r="I110" s="821">
        <f>I109</f>
        <v>0</v>
      </c>
    </row>
    <row r="111" spans="1:12" s="7" customFormat="1" ht="13.5" customHeight="1" thickBot="1" x14ac:dyDescent="0.25">
      <c r="A111" s="826" t="s">
        <v>1156</v>
      </c>
      <c r="B111" s="827"/>
      <c r="C111" s="827"/>
      <c r="D111" s="827"/>
      <c r="E111" s="828"/>
      <c r="F111" s="817">
        <v>100</v>
      </c>
      <c r="G111" s="817">
        <f>G110/(F110)*100</f>
        <v>100</v>
      </c>
      <c r="H111" s="817">
        <f>H110/(F110)*100</f>
        <v>0</v>
      </c>
      <c r="I111" s="556">
        <v>0</v>
      </c>
    </row>
    <row r="112" spans="1:12" s="7" customFormat="1" ht="13.5" customHeight="1" x14ac:dyDescent="0.2">
      <c r="A112" s="801">
        <v>82</v>
      </c>
      <c r="B112" s="536">
        <v>1907</v>
      </c>
      <c r="C112" s="1111" t="s">
        <v>443</v>
      </c>
      <c r="D112" s="1077">
        <v>45370</v>
      </c>
      <c r="E112" s="551" t="s">
        <v>1155</v>
      </c>
      <c r="F112" s="1112">
        <v>5992174.1900000004</v>
      </c>
      <c r="G112" s="1112">
        <v>5992174.1900000004</v>
      </c>
      <c r="H112" s="1103">
        <v>0</v>
      </c>
      <c r="I112" s="1104">
        <v>0</v>
      </c>
      <c r="J112" s="329"/>
    </row>
    <row r="113" spans="1:11" s="7" customFormat="1" ht="13.5" thickBot="1" x14ac:dyDescent="0.25">
      <c r="A113" s="710">
        <v>83</v>
      </c>
      <c r="B113" s="541">
        <v>1910</v>
      </c>
      <c r="C113" s="1113" t="s">
        <v>444</v>
      </c>
      <c r="D113" s="1110">
        <v>45370</v>
      </c>
      <c r="E113" s="554" t="s">
        <v>1154</v>
      </c>
      <c r="F113" s="1114">
        <v>645914.56999999995</v>
      </c>
      <c r="G113" s="1115">
        <v>516731.66</v>
      </c>
      <c r="H113" s="1115">
        <v>129182.91</v>
      </c>
      <c r="I113" s="1116">
        <v>0</v>
      </c>
      <c r="J113" s="329"/>
      <c r="K113" s="24"/>
    </row>
    <row r="114" spans="1:11" s="7" customFormat="1" x14ac:dyDescent="0.2">
      <c r="A114" s="1117" t="s">
        <v>445</v>
      </c>
      <c r="B114" s="831"/>
      <c r="C114" s="819"/>
      <c r="D114" s="819"/>
      <c r="E114" s="825"/>
      <c r="F114" s="820">
        <f>SUM(F112:F113)</f>
        <v>6638088.7600000007</v>
      </c>
      <c r="G114" s="820">
        <f>SUM(G112:G113)</f>
        <v>6508905.8500000006</v>
      </c>
      <c r="H114" s="820">
        <f>SUM(H112:H113)</f>
        <v>129182.91</v>
      </c>
      <c r="I114" s="821">
        <f t="shared" ref="I114" si="0">SUM(I112:I113)</f>
        <v>0</v>
      </c>
      <c r="J114" s="329"/>
    </row>
    <row r="115" spans="1:11" s="7" customFormat="1" ht="13.5" thickBot="1" x14ac:dyDescent="0.25">
      <c r="A115" s="815" t="s">
        <v>664</v>
      </c>
      <c r="B115" s="829"/>
      <c r="C115" s="816"/>
      <c r="D115" s="816"/>
      <c r="E115" s="830"/>
      <c r="F115" s="817">
        <v>100</v>
      </c>
      <c r="G115" s="817">
        <f>G114/(F114)*100</f>
        <v>98.053914090778136</v>
      </c>
      <c r="H115" s="817">
        <f>H114/(F114)*100</f>
        <v>1.9460859092218583</v>
      </c>
      <c r="I115" s="556">
        <v>0</v>
      </c>
      <c r="J115" s="329"/>
    </row>
    <row r="116" spans="1:11" s="7" customFormat="1" x14ac:dyDescent="0.2">
      <c r="A116" s="715" t="s">
        <v>446</v>
      </c>
      <c r="B116" s="834"/>
      <c r="C116" s="716"/>
      <c r="D116" s="716"/>
      <c r="E116" s="716"/>
      <c r="F116" s="1118">
        <f>F69+F87+F98+F107+F110+F114</f>
        <v>39547435.950000003</v>
      </c>
      <c r="G116" s="1118">
        <f>G69+G87+G98+G107+G110+G114</f>
        <v>37757683.759999998</v>
      </c>
      <c r="H116" s="1118">
        <f>H69+H87+H98+H107+H110+H114</f>
        <v>1096220.9099999999</v>
      </c>
      <c r="I116" s="1119">
        <f>I69+I87+I98+I107+I110+I114</f>
        <v>693531.28</v>
      </c>
    </row>
    <row r="117" spans="1:11" s="7" customFormat="1" ht="13.5" thickBot="1" x14ac:dyDescent="0.25">
      <c r="A117" s="712" t="s">
        <v>447</v>
      </c>
      <c r="B117" s="832"/>
      <c r="C117" s="713"/>
      <c r="D117" s="1120"/>
      <c r="E117" s="833"/>
      <c r="F117" s="1121">
        <v>100</v>
      </c>
      <c r="G117" s="1121">
        <f>G116/(F116)*100</f>
        <v>95.474416616382413</v>
      </c>
      <c r="H117" s="1121">
        <f>H116/(F116)*100</f>
        <v>2.7719139905453209</v>
      </c>
      <c r="I117" s="1122">
        <f>I116/F116*100</f>
        <v>1.7536693930722453</v>
      </c>
    </row>
    <row r="118" spans="1:11" customFormat="1" x14ac:dyDescent="0.2">
      <c r="A118" s="491"/>
      <c r="B118" s="537"/>
      <c r="C118" s="535"/>
      <c r="D118" s="492"/>
      <c r="E118" s="492"/>
      <c r="F118" s="492"/>
      <c r="G118" s="492"/>
      <c r="H118" s="492"/>
      <c r="I118" s="532"/>
    </row>
    <row r="119" spans="1:11" customFormat="1" x14ac:dyDescent="0.2">
      <c r="A119" s="491"/>
      <c r="B119" s="537"/>
      <c r="C119" s="535"/>
      <c r="D119" s="492"/>
      <c r="E119" s="492"/>
      <c r="F119" s="492"/>
      <c r="G119" s="492"/>
      <c r="H119" s="492"/>
      <c r="I119" s="533"/>
    </row>
    <row r="120" spans="1:11" customFormat="1" ht="13.5" customHeight="1" x14ac:dyDescent="0.2">
      <c r="A120" s="491"/>
      <c r="B120" s="537"/>
      <c r="C120" s="535"/>
      <c r="D120" s="492"/>
      <c r="E120" s="492"/>
      <c r="F120" s="492"/>
      <c r="G120" s="492"/>
      <c r="H120" s="492"/>
      <c r="I120" s="532"/>
    </row>
    <row r="121" spans="1:11" customFormat="1" ht="15" customHeight="1" x14ac:dyDescent="0.2">
      <c r="A121" s="491"/>
      <c r="B121" s="537"/>
      <c r="C121" s="535"/>
      <c r="D121" s="492"/>
      <c r="E121" s="492"/>
      <c r="F121" s="492"/>
      <c r="G121" s="492"/>
      <c r="H121" s="492"/>
      <c r="I121" s="532"/>
    </row>
    <row r="122" spans="1:11" customFormat="1" ht="15" customHeight="1" x14ac:dyDescent="0.2">
      <c r="A122" s="491"/>
      <c r="B122" s="537"/>
      <c r="C122" s="535"/>
      <c r="D122" s="492"/>
      <c r="E122" s="492"/>
      <c r="F122" s="492"/>
      <c r="G122" s="492"/>
      <c r="H122" s="492"/>
      <c r="I122" s="532"/>
    </row>
  </sheetData>
  <mergeCells count="29">
    <mergeCell ref="A48:I48"/>
    <mergeCell ref="G50:I50"/>
    <mergeCell ref="G51:G52"/>
    <mergeCell ref="H51:H52"/>
    <mergeCell ref="I51:I52"/>
    <mergeCell ref="A50:A52"/>
    <mergeCell ref="B50:B52"/>
    <mergeCell ref="C50:C52"/>
    <mergeCell ref="E50:E52"/>
    <mergeCell ref="F50:F52"/>
    <mergeCell ref="G4:I4"/>
    <mergeCell ref="B4:B6"/>
    <mergeCell ref="A2:I2"/>
    <mergeCell ref="A4:A6"/>
    <mergeCell ref="C4:C6"/>
    <mergeCell ref="E4:E6"/>
    <mergeCell ref="F4:F6"/>
    <mergeCell ref="G5:G6"/>
    <mergeCell ref="H5:H6"/>
    <mergeCell ref="I5:I6"/>
    <mergeCell ref="G94:I94"/>
    <mergeCell ref="G95:G96"/>
    <mergeCell ref="H95:H96"/>
    <mergeCell ref="I95:I96"/>
    <mergeCell ref="A94:A96"/>
    <mergeCell ref="B94:B96"/>
    <mergeCell ref="C94:C96"/>
    <mergeCell ref="E94:E96"/>
    <mergeCell ref="F94:F96"/>
  </mergeCells>
  <printOptions horizontalCentered="1"/>
  <pageMargins left="0.59055118110236227" right="0.59055118110236227" top="0.51181102362204722" bottom="0.51181102362204722" header="0.19685039370078741" footer="0.19685039370078741"/>
  <pageSetup paperSize="9" scale="86" fitToWidth="0" fitToHeight="0" orientation="landscape" r:id="rId1"/>
  <headerFooter alignWithMargins="0"/>
  <rowBreaks count="2" manualBreakCount="2">
    <brk id="46" max="16383" man="1"/>
    <brk id="90" max="16383" man="1"/>
  </rowBreaks>
  <ignoredErrors>
    <ignoredError sqref="B7:B28 B29:B46 B53:B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11</vt:i4>
      </vt:variant>
    </vt:vector>
  </HeadingPairs>
  <TitlesOfParts>
    <vt:vector size="32" baseType="lpstr">
      <vt:lpstr>ZÚK_2023-Seznam příloh</vt:lpstr>
      <vt:lpstr>1-ZÚK_2023</vt:lpstr>
      <vt:lpstr>2-ZÚK_2023</vt:lpstr>
      <vt:lpstr>3-ZÚK_2023</vt:lpstr>
      <vt:lpstr>4-ZÚK_2023</vt:lpstr>
      <vt:lpstr>5-ZÚK_2023</vt:lpstr>
      <vt:lpstr>6-ZÚK_2023</vt:lpstr>
      <vt:lpstr>7-ZÚK_2023</vt:lpstr>
      <vt:lpstr>8-ZÚK_2023</vt:lpstr>
      <vt:lpstr>9-ZÚK_2023</vt:lpstr>
      <vt:lpstr>10-ZÚK_2023</vt:lpstr>
      <vt:lpstr>11-ZÚK_2023</vt:lpstr>
      <vt:lpstr>12-ZÚK_2023</vt:lpstr>
      <vt:lpstr>13-ZÚK_2023</vt:lpstr>
      <vt:lpstr>14-ZÚK_2023</vt:lpstr>
      <vt:lpstr>15-ZÚK_2023 Turow</vt:lpstr>
      <vt:lpstr>16-ZÚK_2023 </vt:lpstr>
      <vt:lpstr>17-ZÚK_2023_POK</vt:lpstr>
      <vt:lpstr>18-ZÚK_2023</vt:lpstr>
      <vt:lpstr>19-ZÚK_2023</vt:lpstr>
      <vt:lpstr>20-ZÚK_2023</vt:lpstr>
      <vt:lpstr>'16-ZÚK_2023 '!Oblast_tisku</vt:lpstr>
      <vt:lpstr>'17-ZÚK_2023_POK'!Oblast_tisku</vt:lpstr>
      <vt:lpstr>'18-ZÚK_2023'!Oblast_tisku</vt:lpstr>
      <vt:lpstr>'19-ZÚK_2023'!Oblast_tisku</vt:lpstr>
      <vt:lpstr>'1-ZÚK_2023'!Oblast_tisku</vt:lpstr>
      <vt:lpstr>'20-ZÚK_2023'!Oblast_tisku</vt:lpstr>
      <vt:lpstr>'2-ZÚK_2023'!Oblast_tisku</vt:lpstr>
      <vt:lpstr>'6-ZÚK_2023'!Oblast_tisku</vt:lpstr>
      <vt:lpstr>'7-ZÚK_2023'!Oblast_tisku</vt:lpstr>
      <vt:lpstr>'8-ZÚK_2023'!Oblast_tisku</vt:lpstr>
      <vt:lpstr>'ZÚK_2023-Seznam příloh'!Oblast_tisku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Fantová Lucie</cp:lastModifiedBy>
  <cp:lastPrinted>2024-05-27T13:45:13Z</cp:lastPrinted>
  <dcterms:created xsi:type="dcterms:W3CDTF">2011-05-10T08:34:07Z</dcterms:created>
  <dcterms:modified xsi:type="dcterms:W3CDTF">2024-05-27T14:55:53Z</dcterms:modified>
</cp:coreProperties>
</file>